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2021_Tassi di assenza\"/>
    </mc:Choice>
  </mc:AlternateContent>
  <bookViews>
    <workbookView xWindow="0" yWindow="0" windowWidth="25800" windowHeight="11430"/>
  </bookViews>
  <sheets>
    <sheet name="1_TRIM_2021" sheetId="1" r:id="rId1"/>
  </sheets>
  <definedNames>
    <definedName name="_xlnm.Print_Area" localSheetId="0">'1_TRIM_2021'!$A$1:$L$16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F8" i="1" l="1"/>
  <c r="I13" i="1" l="1"/>
  <c r="F13" i="1"/>
  <c r="C13" i="1"/>
  <c r="K12" i="1"/>
  <c r="I12" i="1"/>
  <c r="F12" i="1"/>
  <c r="C12" i="1"/>
  <c r="K9" i="1"/>
  <c r="I9" i="1"/>
  <c r="F9" i="1"/>
  <c r="C9" i="1"/>
  <c r="K8" i="1"/>
  <c r="I8" i="1"/>
  <c r="C8" i="1"/>
  <c r="K7" i="1"/>
  <c r="I7" i="1"/>
  <c r="F7" i="1"/>
  <c r="C7" i="1"/>
  <c r="J13" i="1" l="1"/>
  <c r="B12" i="1"/>
  <c r="L8" i="1"/>
  <c r="B8" i="1"/>
  <c r="L7" i="1"/>
  <c r="G7" i="1"/>
  <c r="J7" i="1" l="1"/>
  <c r="B7" i="1"/>
  <c r="B13" i="1"/>
  <c r="D12" i="1" l="1"/>
  <c r="C14" i="1"/>
  <c r="D9" i="1"/>
  <c r="L9" i="1"/>
  <c r="J9" i="1"/>
  <c r="G9" i="1"/>
  <c r="J8" i="1"/>
  <c r="D8" i="1"/>
  <c r="E8" i="1" s="1"/>
  <c r="D7" i="1"/>
  <c r="E7" i="1" s="1"/>
  <c r="K14" i="1"/>
  <c r="I14" i="1"/>
  <c r="F14" i="1"/>
  <c r="L13" i="1"/>
  <c r="G13" i="1"/>
  <c r="D13" i="1"/>
  <c r="E13" i="1" s="1"/>
  <c r="B14" i="1"/>
  <c r="L12" i="1"/>
  <c r="J12" i="1"/>
  <c r="G12" i="1"/>
  <c r="E12" i="1"/>
  <c r="K10" i="1"/>
  <c r="I10" i="1"/>
  <c r="B10" i="1"/>
  <c r="D14" i="1" l="1"/>
  <c r="E14" i="1" s="1"/>
  <c r="J14" i="1"/>
  <c r="L14" i="1"/>
  <c r="M12" i="1"/>
  <c r="G14" i="1"/>
  <c r="M9" i="1"/>
  <c r="E9" i="1"/>
  <c r="G8" i="1"/>
  <c r="M8" i="1" s="1"/>
  <c r="F10" i="1"/>
  <c r="C10" i="1"/>
  <c r="J10" i="1" s="1"/>
  <c r="G10" i="1" l="1"/>
  <c r="D10" i="1"/>
  <c r="E10" i="1" s="1"/>
  <c r="L10" i="1"/>
</calcChain>
</file>

<file path=xl/sharedStrings.xml><?xml version="1.0" encoding="utf-8"?>
<sst xmlns="http://schemas.openxmlformats.org/spreadsheetml/2006/main" count="34" uniqueCount="21">
  <si>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</si>
  <si>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</si>
  <si>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</si>
  <si>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</si>
  <si>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</si>
  <si>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</si>
  <si>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</si>
  <si>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</si>
  <si>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</si>
  <si>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</si>
  <si>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</si>
  <si>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</si>
  <si>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</si>
  <si>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manutentivo</t>
  </si>
  <si>
    <t>Personale dirigenziale e amministrativo</t>
  </si>
  <si>
    <t>Personale assistenziale</t>
  </si>
  <si>
    <t>Totale</t>
  </si>
  <si>
    <t>Area Direzione Economica Finanziaria Patrimoniale</t>
  </si>
  <si>
    <t>Personale aree verdi</t>
  </si>
  <si>
    <t>Sono stati esclusi i dipendenti in posizione di comando presso altre amministrazioni</t>
  </si>
  <si>
    <t>1°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</si>
</sst>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Fill="1" applyBorder="1"/>
    <xf numFmtId="164" fontId="0" fillId="0" borderId="1" xfId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0" fontId="0" fillId="0" borderId="1" xfId="0" applyFont="1" applyFill="1" applyBorder="1"/>
    <xf numFmtId="10" fontId="6" fillId="0" borderId="0" xfId="0" applyNumberFormat="1" applyFont="1" applyFill="1"/>
    <xf numFmtId="0" fontId="0" fillId="0" borderId="0" xfId="0" applyFill="1"/>
    <xf numFmtId="4" fontId="0" fillId="0" borderId="1" xfId="0" applyNumberFormat="1" applyFont="1" applyFill="1" applyBorder="1"/>
    <xf numFmtId="0" fontId="0" fillId="0" borderId="1" xfId="0" applyFont="1" applyBorder="1"/>
    <xf numFmtId="0" fontId="3" fillId="0" borderId="0" xfId="0" applyFont="1" applyAlignment="1">
      <alignment vertical="center" wrapText="1"/>
    </xf>
    <xf numFmtId="0" fontId="0" fillId="0" borderId="0" xfId="0" applyFont="1"/>
    <xf numFmtId="0" fontId="3" fillId="0" borderId="1" xfId="0" applyFont="1" applyFill="1" applyBorder="1"/>
    <xf numFmtId="10" fontId="0" fillId="0" borderId="0" xfId="0" applyNumberFormat="1" applyFont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" fontId="4" fillId="0" borderId="1" xfId="0" applyNumberFormat="1" applyFont="1" applyFill="1" applyBorder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B9" sqref="B9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20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s="16" customFormat="1" ht="40.5" customHeight="1" x14ac:dyDescent="0.2">
      <c r="A7" s="10" t="s">
        <v>13</v>
      </c>
      <c r="B7" s="11">
        <f>+(9+9+9)/3</f>
        <v>9</v>
      </c>
      <c r="C7" s="12">
        <f>216+216+243</f>
        <v>675</v>
      </c>
      <c r="D7" s="12">
        <f>+C7-F7</f>
        <v>432</v>
      </c>
      <c r="E7" s="13">
        <f>D7/C7</f>
        <v>0.64</v>
      </c>
      <c r="F7" s="12">
        <f>79+64+100</f>
        <v>243</v>
      </c>
      <c r="G7" s="13">
        <f>F7/C7</f>
        <v>0.36</v>
      </c>
      <c r="H7" s="14"/>
      <c r="I7" s="12">
        <f>13+19+31</f>
        <v>63</v>
      </c>
      <c r="J7" s="13">
        <f>I7/C7</f>
        <v>9.3333333333333338E-2</v>
      </c>
      <c r="K7" s="12">
        <f>19+0+5</f>
        <v>24</v>
      </c>
      <c r="L7" s="13">
        <f>K7/C7</f>
        <v>3.5555555555555556E-2</v>
      </c>
      <c r="M7" s="15"/>
    </row>
    <row r="8" spans="1:13" ht="25.5" x14ac:dyDescent="0.2">
      <c r="A8" s="10" t="s">
        <v>14</v>
      </c>
      <c r="B8" s="17">
        <f>+(24.66+25.16+25.16)/3</f>
        <v>24.993333333333336</v>
      </c>
      <c r="C8" s="23">
        <f>510+548+632</f>
        <v>1690</v>
      </c>
      <c r="D8" s="23">
        <f>C8-F8</f>
        <v>1187</v>
      </c>
      <c r="E8" s="24">
        <f>D8/C8</f>
        <v>0.70236686390532543</v>
      </c>
      <c r="F8" s="23">
        <f>180+146+177</f>
        <v>503</v>
      </c>
      <c r="G8" s="24">
        <f>F8/C8</f>
        <v>0.29763313609467457</v>
      </c>
      <c r="H8" s="21"/>
      <c r="I8" s="23">
        <f>39+58+71</f>
        <v>168</v>
      </c>
      <c r="J8" s="24">
        <f>I8/C8</f>
        <v>9.9408284023668636E-2</v>
      </c>
      <c r="K8" s="23">
        <f>6+26+26</f>
        <v>58</v>
      </c>
      <c r="L8" s="24">
        <f>K8/C8</f>
        <v>3.4319526627218933E-2</v>
      </c>
      <c r="M8" s="9">
        <f>G8-J8-L8</f>
        <v>0.163905325443787</v>
      </c>
    </row>
    <row r="9" spans="1:13" ht="25.5" customHeight="1" x14ac:dyDescent="0.2">
      <c r="A9" s="10" t="s">
        <v>15</v>
      </c>
      <c r="B9" s="17">
        <f>+(283.63+279.58+280.91-6)/3</f>
        <v>279.37333333333339</v>
      </c>
      <c r="C9" s="12">
        <f>6805+6752+7686</f>
        <v>21243</v>
      </c>
      <c r="D9" s="12">
        <f>C9-F9</f>
        <v>15765</v>
      </c>
      <c r="E9" s="13">
        <f>D9/C9</f>
        <v>0.74212681824601046</v>
      </c>
      <c r="F9" s="18">
        <f>1868+1777+1833</f>
        <v>5478</v>
      </c>
      <c r="G9" s="13">
        <f>F9/C9</f>
        <v>0.25787318175398954</v>
      </c>
      <c r="H9" s="18"/>
      <c r="I9" s="12">
        <f>892+1145+1100</f>
        <v>3137</v>
      </c>
      <c r="J9" s="13">
        <f>I9/C9</f>
        <v>0.14767217436331967</v>
      </c>
      <c r="K9" s="12">
        <f>528+266+345</f>
        <v>1139</v>
      </c>
      <c r="L9" s="13">
        <f>K9/C9</f>
        <v>5.3617662288753941E-2</v>
      </c>
      <c r="M9" s="9">
        <f>G9-J9-L9</f>
        <v>5.6583345101915934E-2</v>
      </c>
    </row>
    <row r="10" spans="1:13" ht="25.5" customHeight="1" x14ac:dyDescent="0.2">
      <c r="A10" s="25" t="s">
        <v>16</v>
      </c>
      <c r="B10" s="26">
        <f>B7+B8+B9</f>
        <v>313.36666666666673</v>
      </c>
      <c r="C10" s="27">
        <f>C7+C8+C9</f>
        <v>23608</v>
      </c>
      <c r="D10" s="28">
        <f>C10-F10</f>
        <v>17384</v>
      </c>
      <c r="E10" s="29">
        <f>D10/C10</f>
        <v>0.73636055574381565</v>
      </c>
      <c r="F10" s="27">
        <f>F7+F8+F9</f>
        <v>6224</v>
      </c>
      <c r="G10" s="29">
        <f>F10/C10</f>
        <v>0.26363944425618435</v>
      </c>
      <c r="H10" s="30"/>
      <c r="I10" s="28">
        <f>SUM(I7:I9)</f>
        <v>3368</v>
      </c>
      <c r="J10" s="29">
        <f>I10/C10</f>
        <v>0.14266350389698407</v>
      </c>
      <c r="K10" s="28">
        <f>SUM(K7:K9)</f>
        <v>1221</v>
      </c>
      <c r="L10" s="29">
        <f>K10/C10</f>
        <v>5.1719756014910197E-2</v>
      </c>
      <c r="M10" s="9"/>
    </row>
    <row r="11" spans="1:13" ht="40.5" customHeight="1" x14ac:dyDescent="0.2">
      <c r="A11" s="32" t="s">
        <v>17</v>
      </c>
      <c r="B11" s="31" t="s">
        <v>2</v>
      </c>
      <c r="C11" s="31" t="s">
        <v>3</v>
      </c>
      <c r="D11" s="31" t="s">
        <v>4</v>
      </c>
      <c r="E11" s="31" t="s">
        <v>5</v>
      </c>
      <c r="F11" s="31" t="s">
        <v>6</v>
      </c>
      <c r="G11" s="31" t="s">
        <v>7</v>
      </c>
      <c r="H11" s="31" t="s">
        <v>8</v>
      </c>
      <c r="I11" s="31" t="s">
        <v>9</v>
      </c>
      <c r="J11" s="31" t="s">
        <v>10</v>
      </c>
      <c r="K11" s="31" t="s">
        <v>11</v>
      </c>
      <c r="L11" s="31" t="s">
        <v>12</v>
      </c>
      <c r="M11" s="9"/>
    </row>
    <row r="12" spans="1:13" ht="25.5" x14ac:dyDescent="0.2">
      <c r="A12" s="10" t="s">
        <v>14</v>
      </c>
      <c r="B12" s="17">
        <f>+(14.36+14.36+14.36)/3</f>
        <v>14.36</v>
      </c>
      <c r="C12" s="12">
        <f>285+300+345</f>
        <v>930</v>
      </c>
      <c r="D12" s="23">
        <f>C12-F12</f>
        <v>788</v>
      </c>
      <c r="E12" s="24">
        <f>D12/C12</f>
        <v>0.84731182795698923</v>
      </c>
      <c r="F12" s="23">
        <f>66+36+40</f>
        <v>142</v>
      </c>
      <c r="G12" s="13">
        <f>F12/C12</f>
        <v>0.15268817204301074</v>
      </c>
      <c r="H12" s="21"/>
      <c r="I12" s="23">
        <f>13+32+40</f>
        <v>85</v>
      </c>
      <c r="J12" s="24">
        <f>+I12/C12</f>
        <v>9.1397849462365593E-2</v>
      </c>
      <c r="K12" s="23">
        <f>23+3+0</f>
        <v>26</v>
      </c>
      <c r="L12" s="24">
        <f>K12/C12</f>
        <v>2.7956989247311829E-2</v>
      </c>
      <c r="M12" s="9">
        <f>G12-J12-L12</f>
        <v>3.3333333333333326E-2</v>
      </c>
    </row>
    <row r="13" spans="1:13" s="20" customFormat="1" x14ac:dyDescent="0.2">
      <c r="A13" s="10" t="s">
        <v>18</v>
      </c>
      <c r="B13" s="11">
        <f>+(2+2+2)/3</f>
        <v>2</v>
      </c>
      <c r="C13" s="12">
        <f>48+48+54</f>
        <v>150</v>
      </c>
      <c r="D13" s="12">
        <f>+C13-F13</f>
        <v>64</v>
      </c>
      <c r="E13" s="13">
        <f>D13/C13</f>
        <v>0.42666666666666669</v>
      </c>
      <c r="F13" s="12">
        <f>26+24+36</f>
        <v>86</v>
      </c>
      <c r="G13" s="13">
        <f>F13/C13</f>
        <v>0.57333333333333336</v>
      </c>
      <c r="H13" s="14"/>
      <c r="I13" s="12">
        <f>13+1+12</f>
        <v>26</v>
      </c>
      <c r="J13" s="13">
        <f>I13/C13</f>
        <v>0.17333333333333334</v>
      </c>
      <c r="K13" s="12">
        <v>0</v>
      </c>
      <c r="L13" s="13">
        <f>K13/C13</f>
        <v>0</v>
      </c>
      <c r="M13" s="22"/>
    </row>
    <row r="14" spans="1:13" ht="25.5" customHeight="1" x14ac:dyDescent="0.2">
      <c r="A14" s="25" t="s">
        <v>16</v>
      </c>
      <c r="B14" s="26">
        <f>B12+B13</f>
        <v>16.36</v>
      </c>
      <c r="C14" s="33">
        <f>C12+C13</f>
        <v>1080</v>
      </c>
      <c r="D14" s="28">
        <f>C14-F14</f>
        <v>852</v>
      </c>
      <c r="E14" s="29">
        <f>D14/C14</f>
        <v>0.78888888888888886</v>
      </c>
      <c r="F14" s="33">
        <f>F12+F13</f>
        <v>228</v>
      </c>
      <c r="G14" s="29">
        <f>F14/C14</f>
        <v>0.21111111111111111</v>
      </c>
      <c r="H14" s="30"/>
      <c r="I14" s="28">
        <f>SUM(I12:I13)</f>
        <v>111</v>
      </c>
      <c r="J14" s="29">
        <f>I14/C14</f>
        <v>0.10277777777777777</v>
      </c>
      <c r="K14" s="28">
        <f>SUM(K12:K12)</f>
        <v>26</v>
      </c>
      <c r="L14" s="29">
        <f>K14/C14</f>
        <v>2.4074074074074074E-2</v>
      </c>
      <c r="M14" s="9"/>
    </row>
    <row r="15" spans="1:13" x14ac:dyDescent="0.2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25.5" customHeight="1" x14ac:dyDescent="0.2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21" spans="3:3" x14ac:dyDescent="0.2">
      <c r="C21" s="20"/>
    </row>
  </sheetData>
  <sheetProtection selectLockedCells="1" selectUnlockedCells="1"/>
  <mergeCells count="1">
    <mergeCell ref="A16:L16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1_TRIM_2021</vt:lpstr>
      <vt:lpstr>'1_TRIM_2021'!Area_stampa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dcterms:created xsi:type="dcterms:W3CDTF">2022-02-17T10:28:55Z</dcterms:created>
  <dcterms:modified xsi:type="dcterms:W3CDTF">2022-02-23T09:11:29Z</dcterms:modified>
</cp:coreProperties>
</file>