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fileserver\Personale\DColombo\PTTI\Sezione VI\2021_Tassi di assenza\"/>
    </mc:Choice>
  </mc:AlternateContent>
  <bookViews>
    <workbookView xWindow="0" yWindow="0" windowWidth="25800" windowHeight="11430"/>
  </bookViews>
  <sheets>
    <sheet name="2_TRIM_2021" sheetId="1" r:id="rId1"/>
  </sheets>
  <definedNames>
    <definedName name="_xlnm.Print_Area" localSheetId="0">'2_TRIM_2021'!$A$1:$L$16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I13" i="1" l="1"/>
  <c r="F13" i="1"/>
  <c r="C13" i="1"/>
  <c r="K12" i="1"/>
  <c r="I12" i="1"/>
  <c r="F12" i="1"/>
  <c r="C12" i="1"/>
  <c r="K9" i="1"/>
  <c r="I9" i="1"/>
  <c r="F9" i="1"/>
  <c r="C9" i="1"/>
  <c r="K8" i="1"/>
  <c r="I8" i="1"/>
  <c r="F8" i="1"/>
  <c r="C8" i="1"/>
  <c r="K7" i="1"/>
  <c r="I7" i="1"/>
  <c r="F7" i="1"/>
  <c r="C7" i="1"/>
  <c r="B13" i="1" l="1"/>
  <c r="L12" i="1"/>
  <c r="J12" i="1"/>
  <c r="G12" i="1"/>
  <c r="B8" i="1"/>
  <c r="L7" i="1"/>
  <c r="J7" i="1"/>
  <c r="G7" i="1"/>
  <c r="J13" i="1" l="1"/>
  <c r="B12" i="1"/>
  <c r="L8" i="1"/>
  <c r="B7" i="1" l="1"/>
  <c r="D12" i="1" l="1"/>
  <c r="E12" i="1" s="1"/>
  <c r="C14" i="1"/>
  <c r="D9" i="1"/>
  <c r="L9" i="1"/>
  <c r="J9" i="1"/>
  <c r="G9" i="1"/>
  <c r="J8" i="1"/>
  <c r="D8" i="1"/>
  <c r="E8" i="1" s="1"/>
  <c r="D7" i="1"/>
  <c r="E7" i="1" s="1"/>
  <c r="K14" i="1"/>
  <c r="I14" i="1"/>
  <c r="F14" i="1"/>
  <c r="L13" i="1"/>
  <c r="G13" i="1"/>
  <c r="D13" i="1"/>
  <c r="E13" i="1" s="1"/>
  <c r="B14" i="1"/>
  <c r="K10" i="1"/>
  <c r="I10" i="1"/>
  <c r="B10" i="1"/>
  <c r="D14" i="1" l="1"/>
  <c r="E14" i="1" s="1"/>
  <c r="J14" i="1"/>
  <c r="L14" i="1"/>
  <c r="M12" i="1"/>
  <c r="G14" i="1"/>
  <c r="M9" i="1"/>
  <c r="E9" i="1"/>
  <c r="G8" i="1"/>
  <c r="M8" i="1" s="1"/>
  <c r="F10" i="1"/>
  <c r="C10" i="1"/>
  <c r="L10" i="1" l="1"/>
  <c r="J10" i="1"/>
  <c r="G10" i="1"/>
  <c r="D10" i="1"/>
  <c r="E10" i="1" s="1"/>
</calcChain>
</file>

<file path=xl/sharedStrings.xml><?xml version="1.0" encoding="utf-8"?>
<sst xmlns="http://schemas.openxmlformats.org/spreadsheetml/2006/main" count="34" uniqueCount="21">
  <si>
    <t>TASSI DI ASSENZA DEI DIPENDENTI DI I.P.A.B. DI VICENZA</t>
  </si>
  <si>
    <t>Area Direzione del Personale e Servizi</t>
  </si>
  <si>
    <t xml:space="preserve">N° Dip. </t>
  </si>
  <si>
    <t>Giornate lavorative</t>
  </si>
  <si>
    <t>Giorni presenza</t>
  </si>
  <si>
    <t>% gg presenza</t>
  </si>
  <si>
    <t>Giorni assenza</t>
  </si>
  <si>
    <t>% gg di assenza</t>
  </si>
  <si>
    <t>di cui</t>
  </si>
  <si>
    <t>Ferie</t>
  </si>
  <si>
    <t>% gg ferie</t>
  </si>
  <si>
    <t>Malattia</t>
  </si>
  <si>
    <t>% gg malattia</t>
  </si>
  <si>
    <t>Personale manutentivo</t>
  </si>
  <si>
    <t>Personale dirigenziale e amministrativo</t>
  </si>
  <si>
    <t>Personale assistenziale</t>
  </si>
  <si>
    <t>Totale</t>
  </si>
  <si>
    <t>Area Direzione Economica Finanziaria Patrimoniale</t>
  </si>
  <si>
    <t>Personale aree verdi</t>
  </si>
  <si>
    <t>Sono stati esclusi i dipendenti in posizione di comando presso altre amministrazioni</t>
  </si>
  <si>
    <t>2°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</si>
</sst>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\-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5" fillId="0" borderId="0" xfId="0" applyFont="1" applyFill="1"/>
    <xf numFmtId="49" fontId="5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0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/>
    <xf numFmtId="0" fontId="3" fillId="0" borderId="1" xfId="0" applyFont="1" applyFill="1" applyBorder="1"/>
    <xf numFmtId="10" fontId="0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2" fontId="0" fillId="0" borderId="1" xfId="0" applyNumberFormat="1" applyFont="1" applyFill="1" applyBorder="1"/>
    <xf numFmtId="164" fontId="0" fillId="0" borderId="1" xfId="1" applyFont="1" applyFill="1" applyBorder="1" applyAlignment="1" applyProtection="1"/>
    <xf numFmtId="10" fontId="0" fillId="0" borderId="1" xfId="2" applyNumberFormat="1" applyFont="1" applyFill="1" applyBorder="1" applyAlignment="1" applyProtection="1"/>
    <xf numFmtId="0" fontId="0" fillId="0" borderId="1" xfId="0" applyFont="1" applyFill="1" applyBorder="1"/>
    <xf numFmtId="10" fontId="0" fillId="0" borderId="0" xfId="0" applyNumberFormat="1" applyFont="1" applyFill="1"/>
    <xf numFmtId="0" fontId="0" fillId="0" borderId="0" xfId="0" applyFont="1" applyFill="1"/>
    <xf numFmtId="4" fontId="0" fillId="0" borderId="1" xfId="0" applyNumberFormat="1" applyFont="1" applyFill="1" applyBorder="1"/>
    <xf numFmtId="164" fontId="1" fillId="0" borderId="1" xfId="1" applyFont="1" applyFill="1" applyBorder="1" applyAlignment="1" applyProtection="1"/>
    <xf numFmtId="10" fontId="1" fillId="0" borderId="1" xfId="2" applyNumberFormat="1" applyFont="1" applyFill="1" applyBorder="1" applyAlignment="1" applyProtection="1"/>
    <xf numFmtId="2" fontId="0" fillId="0" borderId="1" xfId="0" applyNumberFormat="1" applyFont="1" applyBorder="1"/>
    <xf numFmtId="0" fontId="0" fillId="0" borderId="1" xfId="0" applyFont="1" applyBorder="1"/>
    <xf numFmtId="2" fontId="4" fillId="0" borderId="1" xfId="0" applyNumberFormat="1" applyFont="1" applyFill="1" applyBorder="1"/>
    <xf numFmtId="3" fontId="4" fillId="0" borderId="1" xfId="0" applyNumberFormat="1" applyFont="1" applyFill="1" applyBorder="1"/>
    <xf numFmtId="164" fontId="4" fillId="0" borderId="1" xfId="1" applyFont="1" applyFill="1" applyBorder="1" applyAlignment="1" applyProtection="1"/>
    <xf numFmtId="10" fontId="4" fillId="0" borderId="1" xfId="2" applyNumberFormat="1" applyFont="1" applyFill="1" applyBorder="1" applyAlignment="1" applyProtection="1"/>
    <xf numFmtId="0" fontId="4" fillId="0" borderId="1" xfId="0" applyFont="1" applyFill="1" applyBorder="1"/>
    <xf numFmtId="0" fontId="1" fillId="0" borderId="1" xfId="0" applyFont="1" applyFill="1" applyBorder="1"/>
    <xf numFmtId="1" fontId="4" fillId="0" borderId="1" xfId="0" applyNumberFormat="1" applyFont="1" applyFill="1" applyBorder="1"/>
    <xf numFmtId="164" fontId="1" fillId="0" borderId="1" xfId="1" applyNumberFormat="1" applyFont="1" applyFill="1" applyBorder="1" applyAlignment="1" applyProtection="1"/>
    <xf numFmtId="0" fontId="0" fillId="0" borderId="0" xfId="0" applyFont="1" applyBorder="1" applyAlignment="1">
      <alignment horizontal="left" vertical="center" wrapText="1"/>
    </xf>
  </cellXfs>
  <cellStyles count="3">
    <cellStyle name="Migliaia [0]" xfId="1" builtinId="6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B10" sqref="B10"/>
    </sheetView>
  </sheetViews>
  <sheetFormatPr defaultColWidth="8.85546875" defaultRowHeight="12.75" x14ac:dyDescent="0.2"/>
  <cols>
    <col min="1" max="1" width="28.42578125" customWidth="1"/>
    <col min="2" max="2" width="8.85546875" customWidth="1"/>
    <col min="3" max="3" width="15.85546875" customWidth="1"/>
    <col min="4" max="7" width="10.5703125" customWidth="1"/>
    <col min="8" max="8" width="4.5703125" customWidth="1"/>
    <col min="9" max="10" width="7.5703125" customWidth="1"/>
    <col min="11" max="12" width="8" customWidth="1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A3" s="4" t="s">
        <v>20</v>
      </c>
      <c r="B3" s="2"/>
      <c r="C3" s="5"/>
      <c r="D3" s="5"/>
      <c r="E3" s="2"/>
      <c r="F3" s="2"/>
      <c r="G3" s="2"/>
      <c r="H3" s="2"/>
      <c r="I3" s="2"/>
      <c r="J3" s="2"/>
      <c r="K3" s="2"/>
      <c r="L3" s="2"/>
    </row>
    <row r="4" spans="1:13" x14ac:dyDescent="0.2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40.5" customHeight="1" x14ac:dyDescent="0.2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9"/>
    </row>
    <row r="7" spans="1:13" s="23" customFormat="1" ht="40.5" customHeight="1" x14ac:dyDescent="0.2">
      <c r="A7" s="10" t="s">
        <v>13</v>
      </c>
      <c r="B7" s="18">
        <f>+(9+9+9)/3</f>
        <v>9</v>
      </c>
      <c r="C7" s="19">
        <f>225+225+225</f>
        <v>675</v>
      </c>
      <c r="D7" s="19">
        <f>+C7-F7</f>
        <v>445</v>
      </c>
      <c r="E7" s="20">
        <f>D7/C7</f>
        <v>0.65925925925925921</v>
      </c>
      <c r="F7" s="19">
        <f>78+89+63</f>
        <v>230</v>
      </c>
      <c r="G7" s="20">
        <f>F7/C7</f>
        <v>0.34074074074074073</v>
      </c>
      <c r="H7" s="21"/>
      <c r="I7" s="19">
        <f>41+36+35</f>
        <v>112</v>
      </c>
      <c r="J7" s="20">
        <f>I7/C7</f>
        <v>0.16592592592592592</v>
      </c>
      <c r="K7" s="19">
        <f>5+29+7</f>
        <v>41</v>
      </c>
      <c r="L7" s="20">
        <f>K7/C7</f>
        <v>6.0740740740740741E-2</v>
      </c>
      <c r="M7" s="22"/>
    </row>
    <row r="8" spans="1:13" ht="25.5" x14ac:dyDescent="0.2">
      <c r="A8" s="10" t="s">
        <v>14</v>
      </c>
      <c r="B8" s="24">
        <f>+(24.69+25.16+25.16)/3</f>
        <v>25.003333333333334</v>
      </c>
      <c r="C8" s="25">
        <f>566+580+582</f>
        <v>1728</v>
      </c>
      <c r="D8" s="25">
        <f>C8-F8</f>
        <v>1153</v>
      </c>
      <c r="E8" s="26">
        <f>D8/C8</f>
        <v>0.66724537037037035</v>
      </c>
      <c r="F8" s="25">
        <f>193+193+189</f>
        <v>575</v>
      </c>
      <c r="G8" s="26">
        <f>F8/C8</f>
        <v>0.33275462962962965</v>
      </c>
      <c r="H8" s="13"/>
      <c r="I8" s="25">
        <f>68+77+61</f>
        <v>206</v>
      </c>
      <c r="J8" s="26">
        <f>I8/C8</f>
        <v>0.11921296296296297</v>
      </c>
      <c r="K8" s="25">
        <f>31+29+23</f>
        <v>83</v>
      </c>
      <c r="L8" s="26">
        <f>K8/C8</f>
        <v>4.8032407407407406E-2</v>
      </c>
      <c r="M8" s="9">
        <f>G8-J8-L8</f>
        <v>0.16550925925925927</v>
      </c>
    </row>
    <row r="9" spans="1:13" ht="25.5" customHeight="1" x14ac:dyDescent="0.2">
      <c r="A9" s="10" t="s">
        <v>15</v>
      </c>
      <c r="B9" s="24">
        <f>+(280.11+279.58+279.18-6)/3</f>
        <v>277.62333333333339</v>
      </c>
      <c r="C9" s="19">
        <f>6961+7035+7032</f>
        <v>21028</v>
      </c>
      <c r="D9" s="19">
        <f>C9-F9</f>
        <v>15503</v>
      </c>
      <c r="E9" s="20">
        <f>D9/C9</f>
        <v>0.73725508845349064</v>
      </c>
      <c r="F9" s="27">
        <f>1845+1770+1910</f>
        <v>5525</v>
      </c>
      <c r="G9" s="20">
        <f>F9/C9</f>
        <v>0.26274491154650942</v>
      </c>
      <c r="H9" s="28"/>
      <c r="I9" s="19">
        <f>1129+974+1092</f>
        <v>3195</v>
      </c>
      <c r="J9" s="20">
        <f>I9/C9</f>
        <v>0.15194027011603575</v>
      </c>
      <c r="K9" s="19">
        <f>327+283+346</f>
        <v>956</v>
      </c>
      <c r="L9" s="20">
        <f>K9/C9</f>
        <v>4.5463191934563441E-2</v>
      </c>
      <c r="M9" s="9">
        <f>G9-J9-L9</f>
        <v>6.5341449495910225E-2</v>
      </c>
    </row>
    <row r="10" spans="1:13" ht="25.5" customHeight="1" x14ac:dyDescent="0.2">
      <c r="A10" s="15" t="s">
        <v>16</v>
      </c>
      <c r="B10" s="29">
        <f>B7+B8+B9</f>
        <v>311.62666666666672</v>
      </c>
      <c r="C10" s="30">
        <f>C7+C8+C9</f>
        <v>23431</v>
      </c>
      <c r="D10" s="31">
        <f>C10-F10</f>
        <v>17101</v>
      </c>
      <c r="E10" s="32">
        <f>D10/C10</f>
        <v>0.72984507703469759</v>
      </c>
      <c r="F10" s="30">
        <f>F7+F8+F9</f>
        <v>6330</v>
      </c>
      <c r="G10" s="32">
        <f>F10/C10</f>
        <v>0.27015492296530236</v>
      </c>
      <c r="H10" s="33"/>
      <c r="I10" s="31">
        <f>SUM(I7:I9)</f>
        <v>3513</v>
      </c>
      <c r="J10" s="32">
        <f>I10/C10</f>
        <v>0.1499295804703171</v>
      </c>
      <c r="K10" s="31">
        <f>SUM(K7:K9)</f>
        <v>1080</v>
      </c>
      <c r="L10" s="32">
        <f>K10/C10</f>
        <v>4.6092783065170076E-2</v>
      </c>
      <c r="M10" s="9"/>
    </row>
    <row r="11" spans="1:13" ht="40.5" customHeight="1" x14ac:dyDescent="0.2">
      <c r="A11" s="17" t="s">
        <v>17</v>
      </c>
      <c r="B11" s="16" t="s">
        <v>2</v>
      </c>
      <c r="C11" s="16" t="s">
        <v>3</v>
      </c>
      <c r="D11" s="16" t="s">
        <v>4</v>
      </c>
      <c r="E11" s="16" t="s">
        <v>5</v>
      </c>
      <c r="F11" s="16" t="s">
        <v>6</v>
      </c>
      <c r="G11" s="16" t="s">
        <v>7</v>
      </c>
      <c r="H11" s="16" t="s">
        <v>8</v>
      </c>
      <c r="I11" s="16" t="s">
        <v>9</v>
      </c>
      <c r="J11" s="16" t="s">
        <v>10</v>
      </c>
      <c r="K11" s="16" t="s">
        <v>11</v>
      </c>
      <c r="L11" s="16" t="s">
        <v>12</v>
      </c>
      <c r="M11" s="9"/>
    </row>
    <row r="12" spans="1:13" ht="25.5" x14ac:dyDescent="0.2">
      <c r="A12" s="10" t="s">
        <v>14</v>
      </c>
      <c r="B12" s="24">
        <f>+(14.36+14.36+14.36)/3</f>
        <v>14.36</v>
      </c>
      <c r="C12" s="25">
        <f>315+315+315</f>
        <v>945</v>
      </c>
      <c r="D12" s="25">
        <f>C12-F12</f>
        <v>768</v>
      </c>
      <c r="E12" s="26">
        <f>D12/C12</f>
        <v>0.8126984126984127</v>
      </c>
      <c r="F12" s="25">
        <f>59+48+70</f>
        <v>177</v>
      </c>
      <c r="G12" s="26">
        <f>F12/C12</f>
        <v>0.1873015873015873</v>
      </c>
      <c r="H12" s="34"/>
      <c r="I12" s="25">
        <f>44+44+53</f>
        <v>141</v>
      </c>
      <c r="J12" s="26">
        <f>+I12/C12</f>
        <v>0.1492063492063492</v>
      </c>
      <c r="K12" s="25">
        <f>0+3+0</f>
        <v>3</v>
      </c>
      <c r="L12" s="26">
        <f>K12/C12</f>
        <v>3.1746031746031746E-3</v>
      </c>
      <c r="M12" s="9">
        <f>G12-J12-L12</f>
        <v>3.4920634920634921E-2</v>
      </c>
    </row>
    <row r="13" spans="1:13" s="12" customFormat="1" x14ac:dyDescent="0.2">
      <c r="A13" s="10" t="s">
        <v>18</v>
      </c>
      <c r="B13" s="18">
        <f>+(2+2+1)/3</f>
        <v>1.6666666666666667</v>
      </c>
      <c r="C13" s="36">
        <f>50+50+25</f>
        <v>125</v>
      </c>
      <c r="D13" s="25">
        <f>+C13-F13</f>
        <v>2</v>
      </c>
      <c r="E13" s="26">
        <f>D13/C13</f>
        <v>1.6E-2</v>
      </c>
      <c r="F13" s="25">
        <f>48+50+25</f>
        <v>123</v>
      </c>
      <c r="G13" s="26">
        <f>F13/C13</f>
        <v>0.98399999999999999</v>
      </c>
      <c r="H13" s="34"/>
      <c r="I13" s="25">
        <f>37+0+0</f>
        <v>37</v>
      </c>
      <c r="J13" s="26">
        <f>I13/C13</f>
        <v>0.29599999999999999</v>
      </c>
      <c r="K13" s="25">
        <v>0</v>
      </c>
      <c r="L13" s="26">
        <f>K13/C13</f>
        <v>0</v>
      </c>
      <c r="M13" s="14"/>
    </row>
    <row r="14" spans="1:13" ht="25.5" customHeight="1" x14ac:dyDescent="0.2">
      <c r="A14" s="15" t="s">
        <v>16</v>
      </c>
      <c r="B14" s="29">
        <f>B12+B13</f>
        <v>16.026666666666667</v>
      </c>
      <c r="C14" s="35">
        <f>C12+C13</f>
        <v>1070</v>
      </c>
      <c r="D14" s="31">
        <f>C14-F14</f>
        <v>770</v>
      </c>
      <c r="E14" s="32">
        <f>D14/C14</f>
        <v>0.71962616822429903</v>
      </c>
      <c r="F14" s="35">
        <f>F12+F13</f>
        <v>300</v>
      </c>
      <c r="G14" s="32">
        <f>F14/C14</f>
        <v>0.28037383177570091</v>
      </c>
      <c r="H14" s="33"/>
      <c r="I14" s="31">
        <f>SUM(I12:I13)</f>
        <v>178</v>
      </c>
      <c r="J14" s="32">
        <f>I14/C14</f>
        <v>0.16635514018691588</v>
      </c>
      <c r="K14" s="31">
        <f>SUM(K12:K12)</f>
        <v>3</v>
      </c>
      <c r="L14" s="32">
        <f>K14/C14</f>
        <v>2.8037383177570091E-3</v>
      </c>
      <c r="M14" s="9"/>
    </row>
    <row r="15" spans="1:13" x14ac:dyDescent="0.2">
      <c r="A15" s="1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3" ht="25.5" customHeight="1" x14ac:dyDescent="0.2">
      <c r="A16" s="37" t="s">
        <v>19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21" spans="3:3" x14ac:dyDescent="0.2">
      <c r="C21" s="12"/>
    </row>
  </sheetData>
  <sheetProtection selectLockedCells="1" selectUnlockedCells="1"/>
  <mergeCells count="1">
    <mergeCell ref="A16:L16"/>
  </mergeCells>
  <pageMargins left="0.39374999999999999" right="0.39374999999999999" top="0.64027777777777772" bottom="5.6944444444444443E-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2_TRIM_2021</vt:lpstr>
      <vt:lpstr>'2_TRIM_2021'!Area_stampa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Rosin Luisa</dc:creator>
  <cp:lastModifiedBy>Rosin Luisa</cp:lastModifiedBy>
  <dcterms:created xsi:type="dcterms:W3CDTF">2022-02-17T10:28:55Z</dcterms:created>
  <dcterms:modified xsi:type="dcterms:W3CDTF">2022-02-23T09:13:28Z</dcterms:modified>
</cp:coreProperties>
</file>