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3Trim.2019" sheetId="1" r:id="rId1"/>
  </sheets>
  <definedNames>
    <definedName name="_xlnm.Print_Area" localSheetId="0">'3Trim.2019'!$A$1:$L$19</definedName>
  </definedNames>
  <calcPr fullCalcOnLoad="1"/>
</workbook>
</file>

<file path=xl/sharedStrings.xml><?xml version="1.0" encoding="utf-8"?>
<sst xmlns="http://schemas.openxmlformats.org/spreadsheetml/2006/main" count="48" uniqueCount="22">
  <si>
    <t>TASSI DI ASSENZA DEI DIPENDENTI DI I.P.A.B. DI VICENZA</t>
  </si>
  <si>
    <t>Area Direzione Generale</t>
  </si>
  <si>
    <t xml:space="preserve">N° Dip. </t>
  </si>
  <si>
    <t>Giornate lavorative</t>
  </si>
  <si>
    <t>Giorni presenza</t>
  </si>
  <si>
    <t>% gg presenza</t>
  </si>
  <si>
    <t>Giorni assenza</t>
  </si>
  <si>
    <t>% gg di assenza</t>
  </si>
  <si>
    <t>di cui</t>
  </si>
  <si>
    <t>Ferie</t>
  </si>
  <si>
    <t>% gg ferie</t>
  </si>
  <si>
    <t>Malattia</t>
  </si>
  <si>
    <t>% gg malattia</t>
  </si>
  <si>
    <t>Personale dirigenziale e amministrativo</t>
  </si>
  <si>
    <t>Personale manutentivo</t>
  </si>
  <si>
    <t>Totale</t>
  </si>
  <si>
    <t>Area Direzione del Personale e Servizi</t>
  </si>
  <si>
    <t>Personale assistenziale</t>
  </si>
  <si>
    <t>Area Direzione Economica Finanziaria Patrimoniale</t>
  </si>
  <si>
    <t>Sono stati esclusi i dipendenti in posizione di comando presso altre amministrazioni</t>
  </si>
  <si>
    <t>Personale aree verdi</t>
  </si>
  <si>
    <t>3 Trimestre 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</si>
</sst>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\-_-;_-@_-"/>
  </numFmts>
  <fonts count="51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3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4" borderId="1" applyNumberFormat="0" applyAlignment="0" applyProtection="0"/>
    <xf numFmtId="43" fontId="0" fillId="0" borderId="0" applyFill="0" applyBorder="0" applyAlignment="0" applyProtection="0"/>
    <xf numFmtId="164" fontId="0" fillId="0" borderId="0" applyFill="0" applyBorder="0" applyAlignment="0" applyProtection="0"/>
    <xf numFmtId="0" fontId="10" fillId="35" borderId="0" applyNumberFormat="0" applyBorder="0" applyAlignment="0" applyProtection="0"/>
    <xf numFmtId="0" fontId="39" fillId="36" borderId="0" applyNumberFormat="0" applyBorder="0" applyAlignment="0" applyProtection="0"/>
    <xf numFmtId="0" fontId="0" fillId="37" borderId="4" applyNumberFormat="0" applyFont="0" applyAlignment="0" applyProtection="0"/>
    <xf numFmtId="0" fontId="11" fillId="35" borderId="5" applyNumberFormat="0" applyAlignment="0" applyProtection="0"/>
    <xf numFmtId="0" fontId="40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40" borderId="11" xfId="0" applyFont="1" applyFill="1" applyBorder="1" applyAlignment="1">
      <alignment vertical="center" wrapText="1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2" fontId="0" fillId="0" borderId="15" xfId="0" applyNumberFormat="1" applyFont="1" applyFill="1" applyBorder="1" applyAlignment="1">
      <alignment/>
    </xf>
    <xf numFmtId="164" fontId="0" fillId="0" borderId="15" xfId="55" applyFont="1" applyFill="1" applyBorder="1" applyAlignment="1" applyProtection="1">
      <alignment/>
      <protection/>
    </xf>
    <xf numFmtId="10" fontId="0" fillId="0" borderId="15" xfId="61" applyNumberFormat="1" applyFont="1" applyFill="1" applyBorder="1" applyAlignment="1" applyProtection="1">
      <alignment/>
      <protection/>
    </xf>
    <xf numFmtId="10" fontId="0" fillId="0" borderId="16" xfId="61" applyNumberFormat="1" applyFont="1" applyFill="1" applyBorder="1" applyAlignment="1" applyProtection="1">
      <alignment/>
      <protection/>
    </xf>
    <xf numFmtId="10" fontId="14" fillId="0" borderId="0" xfId="0" applyNumberFormat="1" applyFont="1" applyAlignment="1">
      <alignment/>
    </xf>
    <xf numFmtId="0" fontId="0" fillId="0" borderId="17" xfId="0" applyFont="1" applyBorder="1" applyAlignment="1">
      <alignment vertical="center" wrapText="1"/>
    </xf>
    <xf numFmtId="2" fontId="0" fillId="0" borderId="18" xfId="0" applyNumberFormat="1" applyFont="1" applyFill="1" applyBorder="1" applyAlignment="1">
      <alignment/>
    </xf>
    <xf numFmtId="0" fontId="13" fillId="0" borderId="19" xfId="0" applyFont="1" applyBorder="1" applyAlignment="1">
      <alignment vertical="center" wrapText="1"/>
    </xf>
    <xf numFmtId="2" fontId="13" fillId="0" borderId="20" xfId="0" applyNumberFormat="1" applyFont="1" applyFill="1" applyBorder="1" applyAlignment="1">
      <alignment/>
    </xf>
    <xf numFmtId="3" fontId="13" fillId="0" borderId="20" xfId="0" applyNumberFormat="1" applyFont="1" applyFill="1" applyBorder="1" applyAlignment="1">
      <alignment/>
    </xf>
    <xf numFmtId="164" fontId="13" fillId="0" borderId="20" xfId="55" applyFont="1" applyFill="1" applyBorder="1" applyAlignment="1" applyProtection="1">
      <alignment/>
      <protection/>
    </xf>
    <xf numFmtId="10" fontId="13" fillId="0" borderId="20" xfId="61" applyNumberFormat="1" applyFont="1" applyFill="1" applyBorder="1" applyAlignment="1" applyProtection="1">
      <alignment/>
      <protection/>
    </xf>
    <xf numFmtId="0" fontId="13" fillId="0" borderId="20" xfId="0" applyFont="1" applyFill="1" applyBorder="1" applyAlignment="1">
      <alignment/>
    </xf>
    <xf numFmtId="10" fontId="13" fillId="0" borderId="21" xfId="61" applyNumberFormat="1" applyFont="1" applyFill="1" applyBorder="1" applyAlignment="1" applyProtection="1">
      <alignment/>
      <protection/>
    </xf>
    <xf numFmtId="0" fontId="13" fillId="33" borderId="11" xfId="0" applyFont="1" applyFill="1" applyBorder="1" applyAlignment="1">
      <alignment vertical="center" wrapText="1"/>
    </xf>
    <xf numFmtId="0" fontId="13" fillId="41" borderId="22" xfId="0" applyFont="1" applyFill="1" applyBorder="1" applyAlignment="1">
      <alignment vertical="center" wrapText="1"/>
    </xf>
    <xf numFmtId="0" fontId="13" fillId="41" borderId="18" xfId="0" applyFont="1" applyFill="1" applyBorder="1" applyAlignment="1">
      <alignment horizontal="center" vertical="center" wrapText="1"/>
    </xf>
    <xf numFmtId="0" fontId="13" fillId="41" borderId="23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/>
    </xf>
    <xf numFmtId="1" fontId="13" fillId="0" borderId="20" xfId="0" applyNumberFormat="1" applyFont="1" applyFill="1" applyBorder="1" applyAlignment="1">
      <alignment/>
    </xf>
    <xf numFmtId="0" fontId="0" fillId="0" borderId="0" xfId="0" applyAlignment="1">
      <alignment vertical="center" wrapText="1"/>
    </xf>
    <xf numFmtId="0" fontId="50" fillId="0" borderId="15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24" xfId="0" applyFont="1" applyBorder="1" applyAlignment="1">
      <alignment vertical="center" wrapText="1"/>
    </xf>
    <xf numFmtId="164" fontId="0" fillId="0" borderId="15" xfId="55" applyFont="1" applyFill="1" applyBorder="1" applyAlignment="1" applyProtection="1">
      <alignment/>
      <protection/>
    </xf>
    <xf numFmtId="10" fontId="0" fillId="0" borderId="15" xfId="61" applyNumberFormat="1" applyFont="1" applyFill="1" applyBorder="1" applyAlignment="1" applyProtection="1">
      <alignment/>
      <protection/>
    </xf>
    <xf numFmtId="164" fontId="0" fillId="0" borderId="25" xfId="55" applyFont="1" applyFill="1" applyBorder="1" applyAlignment="1" applyProtection="1">
      <alignment/>
      <protection/>
    </xf>
    <xf numFmtId="10" fontId="0" fillId="0" borderId="25" xfId="61" applyNumberFormat="1" applyFont="1" applyFill="1" applyBorder="1" applyAlignment="1" applyProtection="1">
      <alignment/>
      <protection/>
    </xf>
    <xf numFmtId="10" fontId="0" fillId="0" borderId="26" xfId="61" applyNumberFormat="1" applyFont="1" applyFill="1" applyBorder="1" applyAlignment="1" applyProtection="1">
      <alignment/>
      <protection/>
    </xf>
    <xf numFmtId="4" fontId="0" fillId="0" borderId="27" xfId="0" applyNumberFormat="1" applyFont="1" applyFill="1" applyBorder="1" applyAlignment="1">
      <alignment/>
    </xf>
    <xf numFmtId="164" fontId="50" fillId="0" borderId="15" xfId="55" applyFont="1" applyFill="1" applyBorder="1" applyAlignment="1" applyProtection="1">
      <alignment/>
      <protection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Input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tabSelected="1" zoomScalePageLayoutView="0" workbookViewId="0" topLeftCell="A1">
      <selection activeCell="M1" sqref="M1:M16384"/>
    </sheetView>
  </sheetViews>
  <sheetFormatPr defaultColWidth="8.8515625" defaultRowHeight="12.75"/>
  <cols>
    <col min="1" max="1" width="28.421875" style="0" customWidth="1"/>
    <col min="2" max="2" width="8.8515625" style="0" customWidth="1"/>
    <col min="3" max="3" width="15.8515625" style="0" customWidth="1"/>
    <col min="4" max="7" width="10.57421875" style="0" customWidth="1"/>
    <col min="8" max="8" width="4.57421875" style="0" customWidth="1"/>
    <col min="9" max="10" width="7.57421875" style="0" customWidth="1"/>
    <col min="11" max="12" width="8.00390625" style="0" customWidth="1"/>
  </cols>
  <sheetData>
    <row r="1" ht="15.75">
      <c r="A1" s="1" t="s">
        <v>0</v>
      </c>
    </row>
    <row r="2" ht="12.75">
      <c r="A2" s="2"/>
    </row>
    <row r="3" spans="1:4" ht="12.75">
      <c r="A3" s="3" t="s">
        <v>21</v>
      </c>
      <c r="C3" s="4"/>
      <c r="D3" s="4"/>
    </row>
    <row r="4" ht="12.75">
      <c r="A4" s="3"/>
    </row>
    <row r="6" spans="1:12" s="8" customFormat="1" ht="40.5" customHeight="1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  <c r="L6" s="7" t="s">
        <v>12</v>
      </c>
    </row>
    <row r="7" spans="1:13" ht="25.5">
      <c r="A7" s="9" t="s">
        <v>13</v>
      </c>
      <c r="B7" s="10">
        <f>+(3.55+4+4)/3</f>
        <v>3.85</v>
      </c>
      <c r="C7" s="34">
        <f>82+84+84</f>
        <v>250</v>
      </c>
      <c r="D7" s="34">
        <f>+C7-F7</f>
        <v>175</v>
      </c>
      <c r="E7" s="35">
        <f>D7/C7</f>
        <v>0.7</v>
      </c>
      <c r="F7" s="34">
        <f>21+29+25</f>
        <v>75</v>
      </c>
      <c r="G7" s="35">
        <f>F7/C7</f>
        <v>0.3</v>
      </c>
      <c r="H7" s="31"/>
      <c r="I7" s="34">
        <f>19+25+23</f>
        <v>67</v>
      </c>
      <c r="J7" s="35">
        <f>I7/C7</f>
        <v>0.268</v>
      </c>
      <c r="K7" s="40">
        <f>0+0+0</f>
        <v>0</v>
      </c>
      <c r="L7" s="13">
        <f>K7/C7</f>
        <v>0</v>
      </c>
      <c r="M7" s="14"/>
    </row>
    <row r="8" spans="1:13" ht="25.5" customHeight="1">
      <c r="A8" s="15" t="s">
        <v>14</v>
      </c>
      <c r="B8" s="16">
        <v>10</v>
      </c>
      <c r="C8" s="34">
        <f>270+260+250</f>
        <v>780</v>
      </c>
      <c r="D8" s="11">
        <f>+C8-F8</f>
        <v>577</v>
      </c>
      <c r="E8" s="12">
        <f>D8/C8</f>
        <v>0.7397435897435898</v>
      </c>
      <c r="F8" s="34">
        <f>60+84+59</f>
        <v>203</v>
      </c>
      <c r="G8" s="12">
        <f>F8/C8</f>
        <v>0.2602564102564103</v>
      </c>
      <c r="H8" s="31"/>
      <c r="I8" s="34">
        <f>50+73+33</f>
        <v>156</v>
      </c>
      <c r="J8" s="12">
        <f>I8/C8</f>
        <v>0.2</v>
      </c>
      <c r="K8" s="34">
        <v>13</v>
      </c>
      <c r="L8" s="13">
        <f>K8/C8</f>
        <v>0.016666666666666666</v>
      </c>
      <c r="M8" s="14"/>
    </row>
    <row r="9" spans="1:13" ht="25.5" customHeight="1">
      <c r="A9" s="17" t="s">
        <v>15</v>
      </c>
      <c r="B9" s="18">
        <f>B7+B8</f>
        <v>13.85</v>
      </c>
      <c r="C9" s="19">
        <f>C7+C8</f>
        <v>1030</v>
      </c>
      <c r="D9" s="20">
        <f>C9-F9</f>
        <v>752</v>
      </c>
      <c r="E9" s="21">
        <f>D9/C9</f>
        <v>0.7300970873786408</v>
      </c>
      <c r="F9" s="19">
        <f>F7+F8</f>
        <v>278</v>
      </c>
      <c r="G9" s="21">
        <f>F9/C9</f>
        <v>0.26990291262135924</v>
      </c>
      <c r="H9" s="22"/>
      <c r="I9" s="20">
        <f>SUM(I7:I8)</f>
        <v>223</v>
      </c>
      <c r="J9" s="21">
        <f>I9/C9</f>
        <v>0.21650485436893205</v>
      </c>
      <c r="K9" s="20">
        <f>SUM(K7:K8)</f>
        <v>13</v>
      </c>
      <c r="L9" s="23">
        <f>K9/C9</f>
        <v>0.01262135922330097</v>
      </c>
      <c r="M9" s="14"/>
    </row>
    <row r="10" spans="1:13" ht="40.5" customHeight="1">
      <c r="A10" s="24" t="s">
        <v>16</v>
      </c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14"/>
    </row>
    <row r="11" spans="1:13" ht="25.5">
      <c r="A11" s="9" t="s">
        <v>13</v>
      </c>
      <c r="B11" s="28">
        <f>(20.6+18.16+18.13)/3</f>
        <v>18.963333333333335</v>
      </c>
      <c r="C11" s="11">
        <f>521+422+420</f>
        <v>1363</v>
      </c>
      <c r="D11" s="11">
        <f>C11-F11</f>
        <v>986</v>
      </c>
      <c r="E11" s="12">
        <f>D11/C11</f>
        <v>0.723404255319149</v>
      </c>
      <c r="F11" s="11">
        <f>158+133+86</f>
        <v>377</v>
      </c>
      <c r="G11" s="12">
        <f>F11/C11</f>
        <v>0.2765957446808511</v>
      </c>
      <c r="H11" s="41"/>
      <c r="I11" s="11">
        <f>120+85+42</f>
        <v>247</v>
      </c>
      <c r="J11" s="12">
        <f>I11/C11</f>
        <v>0.18121790168745414</v>
      </c>
      <c r="K11" s="11">
        <f>31+24+31</f>
        <v>86</v>
      </c>
      <c r="L11" s="13">
        <f>K11/C11</f>
        <v>0.06309611151870873</v>
      </c>
      <c r="M11" s="14"/>
    </row>
    <row r="12" spans="1:13" ht="25.5" customHeight="1">
      <c r="A12" s="15" t="s">
        <v>17</v>
      </c>
      <c r="B12" s="28">
        <f>(321.01+318.33+312.22)/3</f>
        <v>317.18666666666667</v>
      </c>
      <c r="C12" s="36">
        <f>8839+8289+7913</f>
        <v>25041</v>
      </c>
      <c r="D12" s="36">
        <f>C12-F12</f>
        <v>18770</v>
      </c>
      <c r="E12" s="37">
        <f>D12/C12</f>
        <v>0.7495707040453656</v>
      </c>
      <c r="F12" s="36">
        <f>2140+2276+1855</f>
        <v>6271</v>
      </c>
      <c r="G12" s="37">
        <f>F12/C12</f>
        <v>0.2504292959546344</v>
      </c>
      <c r="H12" s="32"/>
      <c r="I12" s="36">
        <f>1470+1620+1138</f>
        <v>4228</v>
      </c>
      <c r="J12" s="37">
        <f>I12/C12</f>
        <v>0.16884309732039454</v>
      </c>
      <c r="K12" s="36">
        <f>269+288+354</f>
        <v>911</v>
      </c>
      <c r="L12" s="38">
        <f>K12/C12</f>
        <v>0.03638033624855237</v>
      </c>
      <c r="M12" s="14"/>
    </row>
    <row r="13" spans="1:13" ht="25.5" customHeight="1">
      <c r="A13" s="17" t="s">
        <v>15</v>
      </c>
      <c r="B13" s="18">
        <f>B11+B12</f>
        <v>336.15</v>
      </c>
      <c r="C13" s="19">
        <f>C11+C12</f>
        <v>26404</v>
      </c>
      <c r="D13" s="20">
        <f>C13-F13</f>
        <v>19756</v>
      </c>
      <c r="E13" s="21">
        <f>D13/C13</f>
        <v>0.7482199666717164</v>
      </c>
      <c r="F13" s="19">
        <f>F11+F12</f>
        <v>6648</v>
      </c>
      <c r="G13" s="21">
        <f>F13/C13</f>
        <v>0.2517800333282836</v>
      </c>
      <c r="H13" s="22"/>
      <c r="I13" s="20">
        <f>SUM(I11:I12)</f>
        <v>4475</v>
      </c>
      <c r="J13" s="21">
        <f>I13/C13</f>
        <v>0.16948189668232086</v>
      </c>
      <c r="K13" s="20">
        <f>SUM(K11:K12)</f>
        <v>997</v>
      </c>
      <c r="L13" s="23">
        <f>K13/C13</f>
        <v>0.03775943038933495</v>
      </c>
      <c r="M13" s="14"/>
    </row>
    <row r="14" spans="1:13" ht="40.5" customHeight="1">
      <c r="A14" s="25" t="s">
        <v>18</v>
      </c>
      <c r="B14" s="26" t="s">
        <v>2</v>
      </c>
      <c r="C14" s="26" t="s">
        <v>3</v>
      </c>
      <c r="D14" s="26" t="s">
        <v>4</v>
      </c>
      <c r="E14" s="26" t="s">
        <v>5</v>
      </c>
      <c r="F14" s="26" t="s">
        <v>6</v>
      </c>
      <c r="G14" s="26" t="s">
        <v>7</v>
      </c>
      <c r="H14" s="26" t="s">
        <v>8</v>
      </c>
      <c r="I14" s="26" t="s">
        <v>9</v>
      </c>
      <c r="J14" s="26" t="s">
        <v>10</v>
      </c>
      <c r="K14" s="26" t="s">
        <v>11</v>
      </c>
      <c r="L14" s="27" t="s">
        <v>12</v>
      </c>
      <c r="M14" s="14"/>
    </row>
    <row r="15" spans="1:13" ht="25.5">
      <c r="A15" s="9" t="s">
        <v>13</v>
      </c>
      <c r="B15" s="28">
        <f>(20.02+20.02+19.69)/3</f>
        <v>19.91</v>
      </c>
      <c r="C15" s="34">
        <f>479+436+437</f>
        <v>1352</v>
      </c>
      <c r="D15" s="11">
        <f>C15-F15</f>
        <v>1018</v>
      </c>
      <c r="E15" s="12">
        <f>D15/C15</f>
        <v>0.7529585798816568</v>
      </c>
      <c r="F15" s="34">
        <f>123+108+103</f>
        <v>334</v>
      </c>
      <c r="G15" s="12">
        <f>F15/C15</f>
        <v>0.2470414201183432</v>
      </c>
      <c r="H15" s="31"/>
      <c r="I15" s="34">
        <f>117+78+101</f>
        <v>296</v>
      </c>
      <c r="J15" s="12">
        <f>I15/C15</f>
        <v>0.21893491124260356</v>
      </c>
      <c r="K15" s="34">
        <f>5+5+0</f>
        <v>10</v>
      </c>
      <c r="L15" s="13">
        <f>K15/C15</f>
        <v>0.0073964497041420114</v>
      </c>
      <c r="M15" s="14"/>
    </row>
    <row r="16" spans="1:13" ht="12.75">
      <c r="A16" s="33" t="s">
        <v>20</v>
      </c>
      <c r="B16" s="39">
        <v>2</v>
      </c>
      <c r="C16" s="11">
        <f>54+52+50</f>
        <v>156</v>
      </c>
      <c r="D16" s="11">
        <f>C16-F16</f>
        <v>129</v>
      </c>
      <c r="E16" s="12">
        <f>D16/C16</f>
        <v>0.8269230769230769</v>
      </c>
      <c r="F16" s="34">
        <f>10+8+9</f>
        <v>27</v>
      </c>
      <c r="G16" s="12">
        <f>F16/C16</f>
        <v>0.17307692307692307</v>
      </c>
      <c r="H16" s="31"/>
      <c r="I16" s="34">
        <f>7+6+8</f>
        <v>21</v>
      </c>
      <c r="J16" s="12">
        <f>I16/C16</f>
        <v>0.1346153846153846</v>
      </c>
      <c r="K16" s="34">
        <f>0+0+0</f>
        <v>0</v>
      </c>
      <c r="L16" s="13">
        <f>K16/C16</f>
        <v>0</v>
      </c>
      <c r="M16" s="14"/>
    </row>
    <row r="17" spans="1:13" ht="25.5" customHeight="1">
      <c r="A17" s="17" t="s">
        <v>15</v>
      </c>
      <c r="B17" s="18">
        <f>B15+B16</f>
        <v>21.91</v>
      </c>
      <c r="C17" s="29">
        <f>C15+C16</f>
        <v>1508</v>
      </c>
      <c r="D17" s="20">
        <f>C17-F17</f>
        <v>1147</v>
      </c>
      <c r="E17" s="21">
        <f>D17/C17</f>
        <v>0.7606100795755968</v>
      </c>
      <c r="F17" s="29">
        <f>F15+F16</f>
        <v>361</v>
      </c>
      <c r="G17" s="21">
        <f>F17/C17</f>
        <v>0.23938992042440319</v>
      </c>
      <c r="H17" s="22"/>
      <c r="I17" s="20">
        <f>SUM(I15:I16)</f>
        <v>317</v>
      </c>
      <c r="J17" s="21">
        <f>I17/C17</f>
        <v>0.21021220159151194</v>
      </c>
      <c r="K17" s="20">
        <f>SUM(K15:K16)</f>
        <v>10</v>
      </c>
      <c r="L17" s="23">
        <f>K17/C17</f>
        <v>0.006631299734748011</v>
      </c>
      <c r="M17" s="14"/>
    </row>
    <row r="18" ht="12.75">
      <c r="A18" s="30"/>
    </row>
    <row r="19" spans="1:12" ht="25.5" customHeight="1">
      <c r="A19" s="43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</row>
    <row r="24" ht="12.75">
      <c r="C24" s="42"/>
    </row>
  </sheetData>
  <sheetProtection selectLockedCells="1" selectUnlockedCells="1"/>
  <mergeCells count="1">
    <mergeCell ref="A19:L19"/>
  </mergeCells>
  <printOptions/>
  <pageMargins left="0.39375" right="0.39375" top="0.6402777777777777" bottom="0.05694444444444444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Rosin Luisa</dc:creator>
  <cp:keywords/>
  <dc:description/>
  <cp:lastModifiedBy>Battistella Marco</cp:lastModifiedBy>
  <dcterms:created xsi:type="dcterms:W3CDTF">2020-06-23T10:18:35Z</dcterms:created>
  <dcterms:modified xsi:type="dcterms:W3CDTF">2020-06-23T15:48:12Z</dcterms:modified>
  <cp:category/>
  <cp:version/>
  <cp:contentType/>
  <cp:contentStatus/>
</cp:coreProperties>
</file>