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 Trim.2019" sheetId="1" r:id="rId1"/>
  </sheets>
  <definedNames>
    <definedName name="_xlnm.Print_Area" localSheetId="0">'4 Trim.2019'!$A$1:$L$19</definedName>
  </definedNames>
  <calcPr fullCalcOnLoad="1"/>
</workbook>
</file>

<file path=xl/sharedStrings.xml><?xml version="1.0" encoding="utf-8"?>
<sst xmlns="http://schemas.openxmlformats.org/spreadsheetml/2006/main" count="48" uniqueCount="22">
  <si>
    <t>TASSI DI ASSENZA DEI DIPENDENTI DI I.P.A.B. DI VICENZA</t>
  </si>
  <si>
    <t>Area Direzione Generale</t>
  </si>
  <si>
    <t xml:space="preserve">N° Dip. </t>
  </si>
  <si>
    <t>Giornate lavorative</t>
  </si>
  <si>
    <t>Giorni presenza</t>
  </si>
  <si>
    <t>% gg presenza</t>
  </si>
  <si>
    <t>Giorni assenza</t>
  </si>
  <si>
    <t>% gg di assenza</t>
  </si>
  <si>
    <t>di cui</t>
  </si>
  <si>
    <t>Ferie</t>
  </si>
  <si>
    <t>% gg ferie</t>
  </si>
  <si>
    <t>Malattia</t>
  </si>
  <si>
    <t>% gg malattia</t>
  </si>
  <si>
    <t>Personale dirigenziale e amministrativo</t>
  </si>
  <si>
    <t>Personale manutentivo</t>
  </si>
  <si>
    <t>Totale</t>
  </si>
  <si>
    <t>Area Direzione del Personale e Servizi</t>
  </si>
  <si>
    <t>Personale assistenziale</t>
  </si>
  <si>
    <t>Area Direzione Economica Finanziaria Patrimoniale</t>
  </si>
  <si>
    <t>Sono stati esclusi i dipendenti in posizione di comando presso altre amministrazioni</t>
  </si>
  <si>
    <t>Personale aree verdi</t>
  </si>
  <si>
    <t>4 Trimestre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</si>
</sst>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\-_-;_-@_-"/>
  </numFmts>
  <fonts count="5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7" fillId="24" borderId="1" applyNumberFormat="0" applyAlignment="0" applyProtection="0"/>
    <xf numFmtId="0" fontId="38" fillId="0" borderId="2" applyNumberFormat="0" applyFill="0" applyAlignment="0" applyProtection="0"/>
    <xf numFmtId="0" fontId="39" fillId="25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4" borderId="1" applyNumberFormat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0" fontId="10" fillId="35" borderId="0" applyNumberFormat="0" applyBorder="0" applyAlignment="0" applyProtection="0"/>
    <xf numFmtId="0" fontId="43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44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8" borderId="0" applyNumberFormat="0" applyBorder="0" applyAlignment="0" applyProtection="0"/>
    <xf numFmtId="0" fontId="53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40" borderId="11" xfId="0" applyFont="1" applyFill="1" applyBorder="1" applyAlignment="1">
      <alignment vertical="center" wrapText="1"/>
    </xf>
    <xf numFmtId="0" fontId="13" fillId="40" borderId="12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2" fontId="0" fillId="0" borderId="15" xfId="0" applyNumberFormat="1" applyFont="1" applyFill="1" applyBorder="1" applyAlignment="1">
      <alignment/>
    </xf>
    <xf numFmtId="164" fontId="0" fillId="0" borderId="15" xfId="57" applyFont="1" applyFill="1" applyBorder="1" applyAlignment="1" applyProtection="1">
      <alignment/>
      <protection/>
    </xf>
    <xf numFmtId="10" fontId="0" fillId="0" borderId="15" xfId="63" applyNumberFormat="1" applyFont="1" applyFill="1" applyBorder="1" applyAlignment="1" applyProtection="1">
      <alignment/>
      <protection/>
    </xf>
    <xf numFmtId="10" fontId="0" fillId="0" borderId="16" xfId="63" applyNumberFormat="1" applyFont="1" applyFill="1" applyBorder="1" applyAlignment="1" applyProtection="1">
      <alignment/>
      <protection/>
    </xf>
    <xf numFmtId="10" fontId="14" fillId="0" borderId="0" xfId="0" applyNumberFormat="1" applyFont="1" applyAlignment="1">
      <alignment/>
    </xf>
    <xf numFmtId="0" fontId="0" fillId="0" borderId="17" xfId="0" applyFont="1" applyBorder="1" applyAlignment="1">
      <alignment vertical="center" wrapText="1"/>
    </xf>
    <xf numFmtId="2" fontId="0" fillId="0" borderId="18" xfId="0" applyNumberFormat="1" applyFont="1" applyFill="1" applyBorder="1" applyAlignment="1">
      <alignment/>
    </xf>
    <xf numFmtId="0" fontId="13" fillId="0" borderId="19" xfId="0" applyFont="1" applyBorder="1" applyAlignment="1">
      <alignment vertical="center" wrapText="1"/>
    </xf>
    <xf numFmtId="2" fontId="13" fillId="0" borderId="20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164" fontId="13" fillId="0" borderId="20" xfId="57" applyFont="1" applyFill="1" applyBorder="1" applyAlignment="1" applyProtection="1">
      <alignment/>
      <protection/>
    </xf>
    <xf numFmtId="10" fontId="13" fillId="0" borderId="20" xfId="63" applyNumberFormat="1" applyFont="1" applyFill="1" applyBorder="1" applyAlignment="1" applyProtection="1">
      <alignment/>
      <protection/>
    </xf>
    <xf numFmtId="0" fontId="13" fillId="0" borderId="20" xfId="0" applyFont="1" applyFill="1" applyBorder="1" applyAlignment="1">
      <alignment/>
    </xf>
    <xf numFmtId="10" fontId="13" fillId="0" borderId="21" xfId="63" applyNumberFormat="1" applyFont="1" applyFill="1" applyBorder="1" applyAlignment="1" applyProtection="1">
      <alignment/>
      <protection/>
    </xf>
    <xf numFmtId="0" fontId="13" fillId="33" borderId="11" xfId="0" applyFont="1" applyFill="1" applyBorder="1" applyAlignment="1">
      <alignment vertical="center" wrapText="1"/>
    </xf>
    <xf numFmtId="0" fontId="13" fillId="41" borderId="22" xfId="0" applyFont="1" applyFill="1" applyBorder="1" applyAlignment="1">
      <alignment vertical="center" wrapText="1"/>
    </xf>
    <xf numFmtId="0" fontId="13" fillId="41" borderId="18" xfId="0" applyFont="1" applyFill="1" applyBorder="1" applyAlignment="1">
      <alignment horizontal="center" vertical="center" wrapText="1"/>
    </xf>
    <xf numFmtId="0" fontId="13" fillId="41" borderId="23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/>
    </xf>
    <xf numFmtId="1" fontId="13" fillId="0" borderId="20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54" fillId="0" borderId="15" xfId="0" applyFont="1" applyFill="1" applyBorder="1" applyAlignment="1">
      <alignment/>
    </xf>
    <xf numFmtId="0" fontId="54" fillId="0" borderId="0" xfId="0" applyFont="1" applyAlignment="1">
      <alignment/>
    </xf>
    <xf numFmtId="0" fontId="0" fillId="0" borderId="24" xfId="0" applyFont="1" applyBorder="1" applyAlignment="1">
      <alignment vertical="center" wrapText="1"/>
    </xf>
    <xf numFmtId="164" fontId="0" fillId="0" borderId="15" xfId="57" applyFont="1" applyFill="1" applyBorder="1" applyAlignment="1" applyProtection="1">
      <alignment/>
      <protection/>
    </xf>
    <xf numFmtId="164" fontId="0" fillId="0" borderId="25" xfId="57" applyFont="1" applyFill="1" applyBorder="1" applyAlignment="1" applyProtection="1">
      <alignment/>
      <protection/>
    </xf>
    <xf numFmtId="10" fontId="0" fillId="0" borderId="25" xfId="63" applyNumberFormat="1" applyFont="1" applyFill="1" applyBorder="1" applyAlignment="1" applyProtection="1">
      <alignment/>
      <protection/>
    </xf>
    <xf numFmtId="10" fontId="0" fillId="0" borderId="26" xfId="63" applyNumberFormat="1" applyFont="1" applyFill="1" applyBorder="1" applyAlignment="1" applyProtection="1">
      <alignment/>
      <protection/>
    </xf>
    <xf numFmtId="4" fontId="0" fillId="0" borderId="27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put" xfId="55"/>
    <cellStyle name="Comma" xfId="56"/>
    <cellStyle name="Comma [0]" xfId="57"/>
    <cellStyle name="Neutral 1" xfId="58"/>
    <cellStyle name="Neutrale" xfId="59"/>
    <cellStyle name="Nota" xfId="60"/>
    <cellStyle name="Note 1" xfId="61"/>
    <cellStyle name="Output" xfId="62"/>
    <cellStyle name="Percent" xfId="63"/>
    <cellStyle name="Status 1" xfId="64"/>
    <cellStyle name="Testo avviso" xfId="65"/>
    <cellStyle name="Testo descrittivo" xfId="66"/>
    <cellStyle name="Text 1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  <cellStyle name="Warning 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O7" sqref="O7"/>
    </sheetView>
  </sheetViews>
  <sheetFormatPr defaultColWidth="8.8515625" defaultRowHeight="12.75"/>
  <cols>
    <col min="1" max="1" width="28.421875" style="0" customWidth="1"/>
    <col min="2" max="2" width="8.8515625" style="0" customWidth="1"/>
    <col min="3" max="3" width="15.8515625" style="0" customWidth="1"/>
    <col min="4" max="7" width="10.57421875" style="0" customWidth="1"/>
    <col min="8" max="8" width="4.57421875" style="0" customWidth="1"/>
    <col min="9" max="10" width="7.57421875" style="0" customWidth="1"/>
    <col min="11" max="12" width="8.00390625" style="0" customWidth="1"/>
  </cols>
  <sheetData>
    <row r="1" ht="15.75">
      <c r="A1" s="1" t="s">
        <v>0</v>
      </c>
    </row>
    <row r="2" ht="12.75">
      <c r="A2" s="2"/>
    </row>
    <row r="3" spans="1:4" ht="12.75">
      <c r="A3" s="3" t="s">
        <v>21</v>
      </c>
      <c r="C3" s="4"/>
      <c r="D3" s="4"/>
    </row>
    <row r="4" ht="12.75">
      <c r="A4" s="3"/>
    </row>
    <row r="6" spans="1:12" s="8" customFormat="1" ht="40.5" customHeigh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7" t="s">
        <v>12</v>
      </c>
    </row>
    <row r="7" spans="1:13" ht="25.5">
      <c r="A7" s="9" t="s">
        <v>13</v>
      </c>
      <c r="B7" s="10">
        <f>+(3+3+3)/3</f>
        <v>3</v>
      </c>
      <c r="C7" s="11">
        <f>69+60+60</f>
        <v>189</v>
      </c>
      <c r="D7" s="11">
        <f>+C7-F7</f>
        <v>159</v>
      </c>
      <c r="E7" s="12">
        <f>D7/C7</f>
        <v>0.8412698412698413</v>
      </c>
      <c r="F7" s="11">
        <f>5+5+20</f>
        <v>30</v>
      </c>
      <c r="G7" s="12">
        <f>F7/C7</f>
        <v>0.15873015873015872</v>
      </c>
      <c r="H7" s="39"/>
      <c r="I7" s="11">
        <f>4+1+11</f>
        <v>16</v>
      </c>
      <c r="J7" s="12">
        <f>I7/C7</f>
        <v>0.08465608465608465</v>
      </c>
      <c r="K7" s="11">
        <f>1+1+0</f>
        <v>2</v>
      </c>
      <c r="L7" s="13">
        <f>K7/C7</f>
        <v>0.010582010582010581</v>
      </c>
      <c r="M7" s="14"/>
    </row>
    <row r="8" spans="1:13" ht="25.5" customHeight="1">
      <c r="A8" s="15" t="s">
        <v>14</v>
      </c>
      <c r="B8" s="16">
        <v>10</v>
      </c>
      <c r="C8" s="11">
        <f>270+250+240</f>
        <v>760</v>
      </c>
      <c r="D8" s="11">
        <f>+C8-F8</f>
        <v>615</v>
      </c>
      <c r="E8" s="12">
        <f>D8/C8</f>
        <v>0.8092105263157895</v>
      </c>
      <c r="F8" s="11">
        <f>47+49+49</f>
        <v>145</v>
      </c>
      <c r="G8" s="12">
        <f>F8/C8</f>
        <v>0.19078947368421054</v>
      </c>
      <c r="H8" s="39"/>
      <c r="I8" s="11">
        <f>23+21+39</f>
        <v>83</v>
      </c>
      <c r="J8" s="12">
        <f>I8/C8</f>
        <v>0.10921052631578948</v>
      </c>
      <c r="K8" s="11">
        <f>15+12+0</f>
        <v>27</v>
      </c>
      <c r="L8" s="13">
        <f>K8/C8</f>
        <v>0.035526315789473684</v>
      </c>
      <c r="M8" s="14"/>
    </row>
    <row r="9" spans="1:13" ht="25.5" customHeight="1">
      <c r="A9" s="17" t="s">
        <v>15</v>
      </c>
      <c r="B9" s="18">
        <f>B7+B8</f>
        <v>13</v>
      </c>
      <c r="C9" s="19">
        <f>C7+C8</f>
        <v>949</v>
      </c>
      <c r="D9" s="20">
        <f>C9-F9</f>
        <v>774</v>
      </c>
      <c r="E9" s="21">
        <f>D9/C9</f>
        <v>0.815595363540569</v>
      </c>
      <c r="F9" s="19">
        <f>F7+F8</f>
        <v>175</v>
      </c>
      <c r="G9" s="21">
        <f>F9/C9</f>
        <v>0.18440463645943098</v>
      </c>
      <c r="H9" s="22"/>
      <c r="I9" s="20">
        <f>SUM(I7:I8)</f>
        <v>99</v>
      </c>
      <c r="J9" s="21">
        <f>I9/C9</f>
        <v>0.10432033719704953</v>
      </c>
      <c r="K9" s="20">
        <f>SUM(K7:K8)</f>
        <v>29</v>
      </c>
      <c r="L9" s="23">
        <f>K9/C9</f>
        <v>0.030558482613277135</v>
      </c>
      <c r="M9" s="14"/>
    </row>
    <row r="10" spans="1:13" ht="40.5" customHeight="1">
      <c r="A10" s="24" t="s">
        <v>16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14"/>
    </row>
    <row r="11" spans="1:13" ht="25.5">
      <c r="A11" s="9" t="s">
        <v>13</v>
      </c>
      <c r="B11" s="28">
        <f>(17.16+17.16+16.61)/3</f>
        <v>16.976666666666667</v>
      </c>
      <c r="C11" s="34">
        <f>437+383+374</f>
        <v>1194</v>
      </c>
      <c r="D11" s="11">
        <f>C11-F11</f>
        <v>957</v>
      </c>
      <c r="E11" s="12">
        <f>D11/C11</f>
        <v>0.8015075376884422</v>
      </c>
      <c r="F11" s="34">
        <f>49+71+117</f>
        <v>237</v>
      </c>
      <c r="G11" s="12">
        <f>F11/C11</f>
        <v>0.1984924623115578</v>
      </c>
      <c r="H11" s="39"/>
      <c r="I11" s="34">
        <f>18+17+51</f>
        <v>86</v>
      </c>
      <c r="J11" s="12">
        <f>I11/C11</f>
        <v>0.07202680067001675</v>
      </c>
      <c r="K11" s="34">
        <f>18+19+14</f>
        <v>51</v>
      </c>
      <c r="L11" s="13">
        <f>K11/C11</f>
        <v>0.04271356783919598</v>
      </c>
      <c r="M11" s="14"/>
    </row>
    <row r="12" spans="1:13" ht="25.5" customHeight="1">
      <c r="A12" s="15" t="s">
        <v>17</v>
      </c>
      <c r="B12" s="28">
        <f>(307.23+308.31+308.79)/3</f>
        <v>308.10999999999996</v>
      </c>
      <c r="C12" s="35">
        <f>8421+7738+7528</f>
        <v>23687</v>
      </c>
      <c r="D12" s="35">
        <f>C12-F12</f>
        <v>19315</v>
      </c>
      <c r="E12" s="36">
        <f>D12/C12</f>
        <v>0.8154261831384304</v>
      </c>
      <c r="F12" s="35">
        <f>1449+1460+1463</f>
        <v>4372</v>
      </c>
      <c r="G12" s="36">
        <f>F12/C12</f>
        <v>0.18457381686156965</v>
      </c>
      <c r="H12" s="32"/>
      <c r="I12" s="35">
        <f>605+629+636</f>
        <v>1870</v>
      </c>
      <c r="J12" s="36">
        <f>I12/C12</f>
        <v>0.07894625744079031</v>
      </c>
      <c r="K12" s="35">
        <f>442+415+400</f>
        <v>1257</v>
      </c>
      <c r="L12" s="37">
        <f>K12/C12</f>
        <v>0.053067083210199685</v>
      </c>
      <c r="M12" s="14"/>
    </row>
    <row r="13" spans="1:13" ht="25.5" customHeight="1">
      <c r="A13" s="17" t="s">
        <v>15</v>
      </c>
      <c r="B13" s="18">
        <f>B11+B12</f>
        <v>325.08666666666664</v>
      </c>
      <c r="C13" s="19">
        <f>C11+C12</f>
        <v>24881</v>
      </c>
      <c r="D13" s="20">
        <f>C13-F13</f>
        <v>20272</v>
      </c>
      <c r="E13" s="21">
        <f>D13/C13</f>
        <v>0.8147582492665085</v>
      </c>
      <c r="F13" s="19">
        <f>F11+F12</f>
        <v>4609</v>
      </c>
      <c r="G13" s="21">
        <f>F13/C13</f>
        <v>0.18524175073349142</v>
      </c>
      <c r="H13" s="22"/>
      <c r="I13" s="20">
        <f>SUM(I11:I12)</f>
        <v>1956</v>
      </c>
      <c r="J13" s="21">
        <f>I13/C13</f>
        <v>0.0786142036091797</v>
      </c>
      <c r="K13" s="20">
        <f>SUM(K11:K12)</f>
        <v>1308</v>
      </c>
      <c r="L13" s="23">
        <f>K13/C13</f>
        <v>0.052570234315341025</v>
      </c>
      <c r="M13" s="14"/>
    </row>
    <row r="14" spans="1:13" ht="40.5" customHeight="1">
      <c r="A14" s="25" t="s">
        <v>18</v>
      </c>
      <c r="B14" s="26" t="s">
        <v>2</v>
      </c>
      <c r="C14" s="26" t="s">
        <v>3</v>
      </c>
      <c r="D14" s="26" t="s">
        <v>4</v>
      </c>
      <c r="E14" s="26" t="s">
        <v>5</v>
      </c>
      <c r="F14" s="26" t="s">
        <v>6</v>
      </c>
      <c r="G14" s="26" t="s">
        <v>7</v>
      </c>
      <c r="H14" s="26" t="s">
        <v>8</v>
      </c>
      <c r="I14" s="26" t="s">
        <v>9</v>
      </c>
      <c r="J14" s="26" t="s">
        <v>10</v>
      </c>
      <c r="K14" s="26" t="s">
        <v>11</v>
      </c>
      <c r="L14" s="27" t="s">
        <v>12</v>
      </c>
      <c r="M14" s="14"/>
    </row>
    <row r="15" spans="1:13" ht="25.5">
      <c r="A15" s="9" t="s">
        <v>13</v>
      </c>
      <c r="B15" s="28">
        <f>(18.69+18.69+17.86)/3</f>
        <v>18.413333333333334</v>
      </c>
      <c r="C15" s="34">
        <f>456+396+376</f>
        <v>1228</v>
      </c>
      <c r="D15" s="11">
        <f>C15-F15</f>
        <v>1005</v>
      </c>
      <c r="E15" s="12">
        <f>D15/C15</f>
        <v>0.8184039087947883</v>
      </c>
      <c r="F15" s="34">
        <f>51+60+112</f>
        <v>223</v>
      </c>
      <c r="G15" s="12">
        <f>F15/C15</f>
        <v>0.18159609120521172</v>
      </c>
      <c r="H15" s="31"/>
      <c r="I15" s="34">
        <f>36+15+55</f>
        <v>106</v>
      </c>
      <c r="J15" s="12">
        <f>I15/C15</f>
        <v>0.08631921824104234</v>
      </c>
      <c r="K15" s="34">
        <f>14+24+11</f>
        <v>49</v>
      </c>
      <c r="L15" s="13">
        <f>K15/C15</f>
        <v>0.039902280130293157</v>
      </c>
      <c r="M15" s="14"/>
    </row>
    <row r="16" spans="1:13" ht="12.75">
      <c r="A16" s="33" t="s">
        <v>20</v>
      </c>
      <c r="B16" s="38">
        <v>2</v>
      </c>
      <c r="C16" s="34">
        <f>54+50+48</f>
        <v>152</v>
      </c>
      <c r="D16" s="11">
        <f>C16-F16</f>
        <v>120</v>
      </c>
      <c r="E16" s="12">
        <f>D16/C16</f>
        <v>0.7894736842105263</v>
      </c>
      <c r="F16" s="34">
        <f>6+6+20</f>
        <v>32</v>
      </c>
      <c r="G16" s="12">
        <f>F16/C16</f>
        <v>0.21052631578947367</v>
      </c>
      <c r="H16" s="31"/>
      <c r="I16" s="34">
        <f>6+6+20</f>
        <v>32</v>
      </c>
      <c r="J16" s="12">
        <f>I16/C16</f>
        <v>0.21052631578947367</v>
      </c>
      <c r="K16" s="34">
        <f>0+0+0</f>
        <v>0</v>
      </c>
      <c r="L16" s="13">
        <f>K16/C16</f>
        <v>0</v>
      </c>
      <c r="M16" s="14"/>
    </row>
    <row r="17" spans="1:13" ht="25.5" customHeight="1">
      <c r="A17" s="17" t="s">
        <v>15</v>
      </c>
      <c r="B17" s="18">
        <f>B15+B16</f>
        <v>20.413333333333334</v>
      </c>
      <c r="C17" s="19">
        <f>C15+C16</f>
        <v>1380</v>
      </c>
      <c r="D17" s="20">
        <f>C17-F17</f>
        <v>1125</v>
      </c>
      <c r="E17" s="21">
        <f>D17/C17</f>
        <v>0.8152173913043478</v>
      </c>
      <c r="F17" s="29">
        <f>F15+F16</f>
        <v>255</v>
      </c>
      <c r="G17" s="21">
        <f>F17/C17</f>
        <v>0.18478260869565216</v>
      </c>
      <c r="H17" s="22"/>
      <c r="I17" s="20">
        <f>SUM(I15:I16)</f>
        <v>138</v>
      </c>
      <c r="J17" s="21">
        <f>I17/C17</f>
        <v>0.1</v>
      </c>
      <c r="K17" s="20">
        <f>SUM(K15:K16)</f>
        <v>49</v>
      </c>
      <c r="L17" s="23">
        <f>K17/C17</f>
        <v>0.035507246376811595</v>
      </c>
      <c r="M17" s="14"/>
    </row>
    <row r="18" ht="12.75">
      <c r="A18" s="30"/>
    </row>
    <row r="19" spans="1:12" ht="25.5" customHeight="1">
      <c r="A19" s="41" t="s">
        <v>19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4" ht="12.75">
      <c r="C24" s="40"/>
    </row>
  </sheetData>
  <sheetProtection selectLockedCells="1" selectUnlockedCells="1"/>
  <mergeCells count="1">
    <mergeCell ref="A19:L19"/>
  </mergeCells>
  <printOptions/>
  <pageMargins left="0.39375" right="0.39375" top="0.6402777777777777" bottom="0.05694444444444444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Rosin Luisa</dc:creator>
  <cp:keywords/>
  <dc:description/>
  <cp:lastModifiedBy>Battistella Marco</cp:lastModifiedBy>
  <dcterms:created xsi:type="dcterms:W3CDTF">2020-06-23T10:18:35Z</dcterms:created>
  <dcterms:modified xsi:type="dcterms:W3CDTF">2020-06-23T15:48:27Z</dcterms:modified>
  <cp:category/>
  <cp:version/>
  <cp:contentType/>
  <cp:contentStatus/>
</cp:coreProperties>
</file>