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 Trim.2020" sheetId="1" r:id="rId1"/>
  </sheets>
  <definedNames>
    <definedName name="_xlnm.Print_Area" localSheetId="0">'1 Trim.2020'!$A$1:$L$19</definedName>
  </definedNames>
  <calcPr fullCalcOnLoad="1"/>
</workbook>
</file>

<file path=xl/sharedStrings.xml><?xml version="1.0" encoding="utf-8"?>
<sst xmlns="http://schemas.openxmlformats.org/spreadsheetml/2006/main" count="48" uniqueCount="22">
  <si>
    <t>TASSI DI ASSENZA DEI DIPENDENTI DI I.P.A.B. DI VICENZA</t>
  </si>
  <si>
    <t>Area Direzione Generale</t>
  </si>
  <si>
    <t xml:space="preserve">N° Dip. </t>
  </si>
  <si>
    <t>Giornate lavorative</t>
  </si>
  <si>
    <t>Giorni presenza</t>
  </si>
  <si>
    <t>% gg presenza</t>
  </si>
  <si>
    <t>Giorni assenza</t>
  </si>
  <si>
    <t>% gg di assenza</t>
  </si>
  <si>
    <t>di cui</t>
  </si>
  <si>
    <t>Ferie</t>
  </si>
  <si>
    <t>% gg ferie</t>
  </si>
  <si>
    <t>Malattia</t>
  </si>
  <si>
    <t>% gg malattia</t>
  </si>
  <si>
    <t>Personale dirigenziale e amministrativo</t>
  </si>
  <si>
    <t>Personale manutentivo</t>
  </si>
  <si>
    <t>Totale</t>
  </si>
  <si>
    <t>Area Direzione del Personale e Servizi</t>
  </si>
  <si>
    <t>Personale assistenziale</t>
  </si>
  <si>
    <t>Area Direzione Economica Finanziaria Patrimoniale</t>
  </si>
  <si>
    <t>Sono stati esclusi i dipendenti in posizione di comando presso altre amministrazioni</t>
  </si>
  <si>
    <t>Personale aree verdi</t>
  </si>
  <si>
    <t>1 Trimestre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</si>
</sst>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\-_-;_-@_-"/>
  </numFmts>
  <fonts count="5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6" fillId="24" borderId="1" applyNumberFormat="0" applyAlignment="0" applyProtection="0"/>
    <xf numFmtId="0" fontId="37" fillId="0" borderId="2" applyNumberFormat="0" applyFill="0" applyAlignment="0" applyProtection="0"/>
    <xf numFmtId="0" fontId="38" fillId="25" borderId="3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4" borderId="1" applyNumberFormat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0" fontId="10" fillId="35" borderId="0" applyNumberFormat="0" applyBorder="0" applyAlignment="0" applyProtection="0"/>
    <xf numFmtId="0" fontId="40" fillId="36" borderId="0" applyNumberFormat="0" applyBorder="0" applyAlignment="0" applyProtection="0"/>
    <xf numFmtId="0" fontId="0" fillId="37" borderId="4" applyNumberFormat="0" applyFont="0" applyAlignment="0" applyProtection="0"/>
    <xf numFmtId="0" fontId="11" fillId="35" borderId="5" applyNumberFormat="0" applyAlignment="0" applyProtection="0"/>
    <xf numFmtId="0" fontId="41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8" borderId="0" applyNumberFormat="0" applyBorder="0" applyAlignment="0" applyProtection="0"/>
    <xf numFmtId="0" fontId="50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12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51" fillId="0" borderId="11" xfId="0" applyFont="1" applyFill="1" applyBorder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49" fontId="52" fillId="0" borderId="0" xfId="0" applyNumberFormat="1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9" fontId="55" fillId="0" borderId="0" xfId="0" applyNumberFormat="1" applyFont="1" applyAlignment="1">
      <alignment/>
    </xf>
    <xf numFmtId="0" fontId="55" fillId="0" borderId="0" xfId="0" applyFont="1" applyFill="1" applyAlignment="1">
      <alignment/>
    </xf>
    <xf numFmtId="0" fontId="55" fillId="40" borderId="12" xfId="0" applyFont="1" applyFill="1" applyBorder="1" applyAlignment="1">
      <alignment vertical="center" wrapText="1"/>
    </xf>
    <xf numFmtId="0" fontId="55" fillId="40" borderId="13" xfId="0" applyFont="1" applyFill="1" applyBorder="1" applyAlignment="1">
      <alignment horizontal="center" vertical="center" wrapText="1"/>
    </xf>
    <xf numFmtId="0" fontId="55" fillId="40" borderId="14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vertical="center" wrapText="1"/>
    </xf>
    <xf numFmtId="2" fontId="54" fillId="0" borderId="11" xfId="0" applyNumberFormat="1" applyFont="1" applyFill="1" applyBorder="1" applyAlignment="1">
      <alignment/>
    </xf>
    <xf numFmtId="164" fontId="54" fillId="0" borderId="11" xfId="55" applyFont="1" applyFill="1" applyBorder="1" applyAlignment="1" applyProtection="1">
      <alignment/>
      <protection/>
    </xf>
    <xf numFmtId="10" fontId="54" fillId="0" borderId="11" xfId="61" applyNumberFormat="1" applyFont="1" applyFill="1" applyBorder="1" applyAlignment="1" applyProtection="1">
      <alignment/>
      <protection/>
    </xf>
    <xf numFmtId="10" fontId="54" fillId="0" borderId="16" xfId="61" applyNumberFormat="1" applyFont="1" applyFill="1" applyBorder="1" applyAlignment="1" applyProtection="1">
      <alignment/>
      <protection/>
    </xf>
    <xf numFmtId="0" fontId="54" fillId="0" borderId="17" xfId="0" applyFont="1" applyBorder="1" applyAlignment="1">
      <alignment vertical="center" wrapText="1"/>
    </xf>
    <xf numFmtId="2" fontId="54" fillId="0" borderId="18" xfId="0" applyNumberFormat="1" applyFont="1" applyFill="1" applyBorder="1" applyAlignment="1">
      <alignment/>
    </xf>
    <xf numFmtId="0" fontId="55" fillId="0" borderId="19" xfId="0" applyFont="1" applyBorder="1" applyAlignment="1">
      <alignment vertical="center" wrapText="1"/>
    </xf>
    <xf numFmtId="2" fontId="55" fillId="0" borderId="20" xfId="0" applyNumberFormat="1" applyFont="1" applyFill="1" applyBorder="1" applyAlignment="1">
      <alignment/>
    </xf>
    <xf numFmtId="3" fontId="55" fillId="0" borderId="20" xfId="0" applyNumberFormat="1" applyFont="1" applyFill="1" applyBorder="1" applyAlignment="1">
      <alignment/>
    </xf>
    <xf numFmtId="164" fontId="55" fillId="0" borderId="20" xfId="55" applyFont="1" applyFill="1" applyBorder="1" applyAlignment="1" applyProtection="1">
      <alignment/>
      <protection/>
    </xf>
    <xf numFmtId="10" fontId="55" fillId="0" borderId="20" xfId="61" applyNumberFormat="1" applyFont="1" applyFill="1" applyBorder="1" applyAlignment="1" applyProtection="1">
      <alignment/>
      <protection/>
    </xf>
    <xf numFmtId="0" fontId="55" fillId="0" borderId="20" xfId="0" applyFont="1" applyFill="1" applyBorder="1" applyAlignment="1">
      <alignment/>
    </xf>
    <xf numFmtId="10" fontId="55" fillId="0" borderId="21" xfId="61" applyNumberFormat="1" applyFont="1" applyFill="1" applyBorder="1" applyAlignment="1" applyProtection="1">
      <alignment/>
      <protection/>
    </xf>
    <xf numFmtId="0" fontId="55" fillId="33" borderId="12" xfId="0" applyFont="1" applyFill="1" applyBorder="1" applyAlignment="1">
      <alignment vertical="center" wrapText="1"/>
    </xf>
    <xf numFmtId="4" fontId="54" fillId="0" borderId="11" xfId="0" applyNumberFormat="1" applyFont="1" applyFill="1" applyBorder="1" applyAlignment="1">
      <alignment/>
    </xf>
    <xf numFmtId="164" fontId="54" fillId="0" borderId="22" xfId="55" applyFont="1" applyFill="1" applyBorder="1" applyAlignment="1" applyProtection="1">
      <alignment/>
      <protection/>
    </xf>
    <xf numFmtId="10" fontId="54" fillId="0" borderId="22" xfId="61" applyNumberFormat="1" applyFont="1" applyFill="1" applyBorder="1" applyAlignment="1" applyProtection="1">
      <alignment/>
      <protection/>
    </xf>
    <xf numFmtId="10" fontId="54" fillId="0" borderId="23" xfId="61" applyNumberFormat="1" applyFont="1" applyFill="1" applyBorder="1" applyAlignment="1" applyProtection="1">
      <alignment/>
      <protection/>
    </xf>
    <xf numFmtId="0" fontId="55" fillId="41" borderId="24" xfId="0" applyFont="1" applyFill="1" applyBorder="1" applyAlignment="1">
      <alignment vertical="center" wrapText="1"/>
    </xf>
    <xf numFmtId="0" fontId="55" fillId="41" borderId="18" xfId="0" applyFont="1" applyFill="1" applyBorder="1" applyAlignment="1">
      <alignment horizontal="center" vertical="center" wrapText="1"/>
    </xf>
    <xf numFmtId="0" fontId="55" fillId="41" borderId="25" xfId="0" applyFont="1" applyFill="1" applyBorder="1" applyAlignment="1">
      <alignment horizontal="center" vertical="center" wrapText="1"/>
    </xf>
    <xf numFmtId="0" fontId="54" fillId="0" borderId="26" xfId="0" applyFont="1" applyBorder="1" applyAlignment="1">
      <alignment vertical="center" wrapText="1"/>
    </xf>
    <xf numFmtId="1" fontId="55" fillId="0" borderId="20" xfId="0" applyNumberFormat="1" applyFont="1" applyFill="1" applyBorder="1" applyAlignment="1">
      <alignment/>
    </xf>
    <xf numFmtId="4" fontId="54" fillId="0" borderId="27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Input" xfId="53"/>
    <cellStyle name="Comma" xfId="54"/>
    <cellStyle name="Comma [0]" xfId="55"/>
    <cellStyle name="Neutral 1" xfId="56"/>
    <cellStyle name="Neutrale" xfId="57"/>
    <cellStyle name="Nota" xfId="58"/>
    <cellStyle name="Note 1" xfId="59"/>
    <cellStyle name="Output" xfId="60"/>
    <cellStyle name="Percent" xfId="61"/>
    <cellStyle name="Status 1" xfId="62"/>
    <cellStyle name="Testo avviso" xfId="63"/>
    <cellStyle name="Testo descrittivo" xfId="64"/>
    <cellStyle name="Text 1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selection activeCell="N1" sqref="N1"/>
    </sheetView>
  </sheetViews>
  <sheetFormatPr defaultColWidth="8.8515625" defaultRowHeight="12.75"/>
  <cols>
    <col min="1" max="1" width="28.421875" style="0" customWidth="1"/>
    <col min="2" max="2" width="8.8515625" style="0" customWidth="1"/>
    <col min="3" max="3" width="15.8515625" style="0" customWidth="1"/>
    <col min="4" max="7" width="10.57421875" style="0" customWidth="1"/>
    <col min="8" max="8" width="4.57421875" style="0" customWidth="1"/>
    <col min="9" max="10" width="7.57421875" style="0" customWidth="1"/>
    <col min="11" max="12" width="8.00390625" style="0" customWidth="1"/>
  </cols>
  <sheetData>
    <row r="1" spans="1:12" ht="15.75">
      <c r="A1" s="8" t="s">
        <v>0</v>
      </c>
      <c r="B1" s="9"/>
      <c r="C1" s="9"/>
      <c r="D1" s="9"/>
      <c r="E1" s="9"/>
      <c r="F1" s="5"/>
      <c r="G1" s="5"/>
      <c r="H1" s="5"/>
      <c r="I1" s="5"/>
      <c r="J1" s="5"/>
      <c r="K1" s="5"/>
      <c r="L1" s="5"/>
    </row>
    <row r="2" spans="1:12" ht="12.75">
      <c r="A2" s="10"/>
      <c r="B2" s="9"/>
      <c r="C2" s="9"/>
      <c r="D2" s="9"/>
      <c r="E2" s="9"/>
      <c r="F2" s="5"/>
      <c r="G2" s="5"/>
      <c r="H2" s="5"/>
      <c r="I2" s="5"/>
      <c r="J2" s="5"/>
      <c r="K2" s="5"/>
      <c r="L2" s="5"/>
    </row>
    <row r="3" spans="1:12" ht="12.75">
      <c r="A3" s="11" t="s">
        <v>21</v>
      </c>
      <c r="B3" s="9"/>
      <c r="C3" s="12"/>
      <c r="D3" s="12"/>
      <c r="E3" s="9"/>
      <c r="F3" s="5"/>
      <c r="G3" s="5"/>
      <c r="H3" s="5"/>
      <c r="I3" s="5"/>
      <c r="J3" s="5"/>
      <c r="K3" s="5"/>
      <c r="L3" s="5"/>
    </row>
    <row r="4" spans="1:12" ht="12.75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1" customFormat="1" ht="40.5" customHeight="1">
      <c r="A6" s="13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5" t="s">
        <v>12</v>
      </c>
    </row>
    <row r="7" spans="1:13" ht="25.5">
      <c r="A7" s="16" t="s">
        <v>13</v>
      </c>
      <c r="B7" s="17">
        <f>+(3+3+3)/3</f>
        <v>3</v>
      </c>
      <c r="C7" s="18">
        <f>58+60+66</f>
        <v>184</v>
      </c>
      <c r="D7" s="18">
        <f>+C7-F7</f>
        <v>128</v>
      </c>
      <c r="E7" s="19">
        <f>D7/C7</f>
        <v>0.6956521739130435</v>
      </c>
      <c r="F7" s="18">
        <f>20+12+24</f>
        <v>56</v>
      </c>
      <c r="G7" s="19">
        <f>F7/C7</f>
        <v>0.30434782608695654</v>
      </c>
      <c r="H7" s="4"/>
      <c r="I7" s="18">
        <f>2+5+22</f>
        <v>29</v>
      </c>
      <c r="J7" s="19">
        <f>I7/C7</f>
        <v>0.15760869565217392</v>
      </c>
      <c r="K7" s="18">
        <f>9+5+2</f>
        <v>16</v>
      </c>
      <c r="L7" s="20">
        <f>K7/C7</f>
        <v>0.08695652173913043</v>
      </c>
      <c r="M7" s="2"/>
    </row>
    <row r="8" spans="1:13" ht="25.5" customHeight="1">
      <c r="A8" s="21" t="s">
        <v>14</v>
      </c>
      <c r="B8" s="22">
        <v>10</v>
      </c>
      <c r="C8" s="18">
        <f>250+250+260</f>
        <v>760</v>
      </c>
      <c r="D8" s="18">
        <f>+C8-F8</f>
        <v>581</v>
      </c>
      <c r="E8" s="19">
        <f>D8/C8</f>
        <v>0.7644736842105263</v>
      </c>
      <c r="F8" s="18">
        <f>51+56+72</f>
        <v>179</v>
      </c>
      <c r="G8" s="19">
        <f>F8/C8</f>
        <v>0.2355263157894737</v>
      </c>
      <c r="H8" s="4"/>
      <c r="I8" s="18">
        <f>31+18+19</f>
        <v>68</v>
      </c>
      <c r="J8" s="19">
        <f>I8/C8</f>
        <v>0.08947368421052632</v>
      </c>
      <c r="K8" s="18">
        <f>6+23+44</f>
        <v>73</v>
      </c>
      <c r="L8" s="20">
        <f>K8/C8</f>
        <v>0.09605263157894736</v>
      </c>
      <c r="M8" s="2"/>
    </row>
    <row r="9" spans="1:13" ht="25.5" customHeight="1">
      <c r="A9" s="23" t="s">
        <v>15</v>
      </c>
      <c r="B9" s="24">
        <f>B7+B8</f>
        <v>13</v>
      </c>
      <c r="C9" s="25">
        <f>C7+C8</f>
        <v>944</v>
      </c>
      <c r="D9" s="26">
        <f>C9-F9</f>
        <v>709</v>
      </c>
      <c r="E9" s="27">
        <f>D9/C9</f>
        <v>0.7510593220338984</v>
      </c>
      <c r="F9" s="25">
        <f>F7+F8</f>
        <v>235</v>
      </c>
      <c r="G9" s="27">
        <f>F9/C9</f>
        <v>0.2489406779661017</v>
      </c>
      <c r="H9" s="28"/>
      <c r="I9" s="26">
        <f>SUM(I7:I8)</f>
        <v>97</v>
      </c>
      <c r="J9" s="27">
        <f>I9/C9</f>
        <v>0.1027542372881356</v>
      </c>
      <c r="K9" s="26">
        <f>SUM(K7:K8)</f>
        <v>89</v>
      </c>
      <c r="L9" s="29">
        <f>K9/C9</f>
        <v>0.09427966101694915</v>
      </c>
      <c r="M9" s="2"/>
    </row>
    <row r="10" spans="1:13" ht="40.5" customHeight="1">
      <c r="A10" s="30" t="s">
        <v>16</v>
      </c>
      <c r="B10" s="14" t="s">
        <v>2</v>
      </c>
      <c r="C10" s="14" t="s">
        <v>3</v>
      </c>
      <c r="D10" s="14" t="s">
        <v>4</v>
      </c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2"/>
    </row>
    <row r="11" spans="1:13" ht="25.5">
      <c r="A11" s="16" t="s">
        <v>13</v>
      </c>
      <c r="B11" s="31">
        <f>(15.66+17.16+17.16)/3</f>
        <v>16.66</v>
      </c>
      <c r="C11" s="18">
        <f>371+373+410</f>
        <v>1154</v>
      </c>
      <c r="D11" s="18">
        <f>C11-F11</f>
        <v>968</v>
      </c>
      <c r="E11" s="19">
        <f>D11/C11</f>
        <v>0.8388214904679376</v>
      </c>
      <c r="F11" s="18">
        <f>61+52+73</f>
        <v>186</v>
      </c>
      <c r="G11" s="19">
        <f>F11/C11</f>
        <v>0.1611785095320624</v>
      </c>
      <c r="H11" s="4"/>
      <c r="I11" s="18">
        <f>24+29+44</f>
        <v>97</v>
      </c>
      <c r="J11" s="19">
        <f>I11/C11</f>
        <v>0.08405545927209705</v>
      </c>
      <c r="K11" s="18">
        <f>0+1+2</f>
        <v>3</v>
      </c>
      <c r="L11" s="20">
        <f>K11/C11</f>
        <v>0.0025996533795493936</v>
      </c>
      <c r="M11" s="2"/>
    </row>
    <row r="12" spans="1:13" ht="25.5" customHeight="1">
      <c r="A12" s="21" t="s">
        <v>17</v>
      </c>
      <c r="B12" s="31">
        <f>(306.93+307.64+309.17)/3</f>
        <v>307.91333333333336</v>
      </c>
      <c r="C12" s="32">
        <f>7689+7730+8184</f>
        <v>23603</v>
      </c>
      <c r="D12" s="32">
        <f>C12-F12</f>
        <v>18997</v>
      </c>
      <c r="E12" s="33">
        <f>D12/C12</f>
        <v>0.8048553150023302</v>
      </c>
      <c r="F12" s="32">
        <f>1501+1372+1733</f>
        <v>4606</v>
      </c>
      <c r="G12" s="33">
        <f>F12/C12</f>
        <v>0.1951446849976698</v>
      </c>
      <c r="H12" s="5"/>
      <c r="I12" s="32">
        <f>659+567+693</f>
        <v>1919</v>
      </c>
      <c r="J12" s="33">
        <f>I12/C12</f>
        <v>0.08130322416641952</v>
      </c>
      <c r="K12" s="32">
        <f>491+429+651</f>
        <v>1571</v>
      </c>
      <c r="L12" s="34">
        <f>K12/C12</f>
        <v>0.0665593356776681</v>
      </c>
      <c r="M12" s="2"/>
    </row>
    <row r="13" spans="1:13" ht="25.5" customHeight="1">
      <c r="A13" s="23" t="s">
        <v>15</v>
      </c>
      <c r="B13" s="24">
        <f>B11+B12</f>
        <v>324.5733333333334</v>
      </c>
      <c r="C13" s="25">
        <f>C11+C12</f>
        <v>24757</v>
      </c>
      <c r="D13" s="26">
        <f>C13-F13</f>
        <v>19965</v>
      </c>
      <c r="E13" s="27">
        <f>D13/C13</f>
        <v>0.8064385830270226</v>
      </c>
      <c r="F13" s="25">
        <f>F11+F12</f>
        <v>4792</v>
      </c>
      <c r="G13" s="27">
        <f>F13/C13</f>
        <v>0.19356141697297735</v>
      </c>
      <c r="H13" s="28"/>
      <c r="I13" s="26">
        <f>SUM(I11:I12)</f>
        <v>2016</v>
      </c>
      <c r="J13" s="27">
        <f>I13/C13</f>
        <v>0.08143151431918245</v>
      </c>
      <c r="K13" s="26">
        <f>SUM(K11:K12)</f>
        <v>1574</v>
      </c>
      <c r="L13" s="29">
        <f>K13/C13</f>
        <v>0.06357797794563154</v>
      </c>
      <c r="M13" s="2"/>
    </row>
    <row r="14" spans="1:13" ht="40.5" customHeight="1">
      <c r="A14" s="35" t="s">
        <v>18</v>
      </c>
      <c r="B14" s="36" t="s">
        <v>2</v>
      </c>
      <c r="C14" s="36" t="s">
        <v>3</v>
      </c>
      <c r="D14" s="36" t="s">
        <v>4</v>
      </c>
      <c r="E14" s="36" t="s">
        <v>5</v>
      </c>
      <c r="F14" s="36" t="s">
        <v>6</v>
      </c>
      <c r="G14" s="36" t="s">
        <v>7</v>
      </c>
      <c r="H14" s="36" t="s">
        <v>8</v>
      </c>
      <c r="I14" s="36" t="s">
        <v>9</v>
      </c>
      <c r="J14" s="36" t="s">
        <v>10</v>
      </c>
      <c r="K14" s="36" t="s">
        <v>11</v>
      </c>
      <c r="L14" s="37" t="s">
        <v>12</v>
      </c>
      <c r="M14" s="2"/>
    </row>
    <row r="15" spans="1:13" ht="25.5">
      <c r="A15" s="16" t="s">
        <v>13</v>
      </c>
      <c r="B15" s="31">
        <f>(17.86+16.86+16.86)/3</f>
        <v>17.19333333333333</v>
      </c>
      <c r="C15" s="18">
        <f>394+356+392</f>
        <v>1142</v>
      </c>
      <c r="D15" s="18">
        <f>C15-F15</f>
        <v>957</v>
      </c>
      <c r="E15" s="19">
        <f>D15/C15</f>
        <v>0.8380035026269702</v>
      </c>
      <c r="F15" s="18">
        <f>91+36+58</f>
        <v>185</v>
      </c>
      <c r="G15" s="19">
        <f>F15/C15</f>
        <v>0.16199649737302976</v>
      </c>
      <c r="H15" s="4"/>
      <c r="I15" s="18">
        <f>39+26+42</f>
        <v>107</v>
      </c>
      <c r="J15" s="19">
        <f>I15/C15</f>
        <v>0.09369527145359019</v>
      </c>
      <c r="K15" s="18">
        <f>5+7+11</f>
        <v>23</v>
      </c>
      <c r="L15" s="20">
        <f>K15/C15</f>
        <v>0.020140105078809107</v>
      </c>
      <c r="M15" s="2"/>
    </row>
    <row r="16" spans="1:13" ht="12.75">
      <c r="A16" s="38" t="s">
        <v>20</v>
      </c>
      <c r="B16" s="40">
        <v>2</v>
      </c>
      <c r="C16" s="18">
        <f>50+50+52</f>
        <v>152</v>
      </c>
      <c r="D16" s="18">
        <f>C16-F16</f>
        <v>105</v>
      </c>
      <c r="E16" s="19">
        <f>D16/C16</f>
        <v>0.6907894736842105</v>
      </c>
      <c r="F16" s="18">
        <f>6+10+31</f>
        <v>47</v>
      </c>
      <c r="G16" s="19">
        <f>F16/C16</f>
        <v>0.3092105263157895</v>
      </c>
      <c r="H16" s="4"/>
      <c r="I16" s="18">
        <f>6+10+31</f>
        <v>47</v>
      </c>
      <c r="J16" s="19">
        <f>I16/C16</f>
        <v>0.3092105263157895</v>
      </c>
      <c r="K16" s="18">
        <f>0+0+0</f>
        <v>0</v>
      </c>
      <c r="L16" s="20">
        <f>K16/C16</f>
        <v>0</v>
      </c>
      <c r="M16" s="2"/>
    </row>
    <row r="17" spans="1:13" ht="25.5" customHeight="1">
      <c r="A17" s="23" t="s">
        <v>15</v>
      </c>
      <c r="B17" s="24">
        <f>B15+B16</f>
        <v>19.19333333333333</v>
      </c>
      <c r="C17" s="24">
        <f>C15+C16</f>
        <v>1294</v>
      </c>
      <c r="D17" s="26">
        <f>C17-F17</f>
        <v>1062</v>
      </c>
      <c r="E17" s="27">
        <f>D17/C17</f>
        <v>0.8207109737248841</v>
      </c>
      <c r="F17" s="39">
        <f>F15+F16</f>
        <v>232</v>
      </c>
      <c r="G17" s="27">
        <f>F17/C17</f>
        <v>0.17928902627511592</v>
      </c>
      <c r="H17" s="28"/>
      <c r="I17" s="26">
        <f>SUM(I15:I16)</f>
        <v>154</v>
      </c>
      <c r="J17" s="27">
        <f>I17/C17</f>
        <v>0.11901081916537867</v>
      </c>
      <c r="K17" s="26">
        <f>SUM(K15:K15)</f>
        <v>23</v>
      </c>
      <c r="L17" s="29">
        <f>K17/C17</f>
        <v>0.01777434312210201</v>
      </c>
      <c r="M17" s="2"/>
    </row>
    <row r="18" ht="12.75">
      <c r="A18" s="3"/>
    </row>
    <row r="19" spans="1:12" ht="25.5" customHeight="1">
      <c r="A19" s="41" t="s">
        <v>19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4" ht="12.75">
      <c r="C24" s="6"/>
    </row>
  </sheetData>
  <sheetProtection selectLockedCells="1" selectUnlockedCells="1"/>
  <mergeCells count="1">
    <mergeCell ref="A19:L19"/>
  </mergeCells>
  <printOptions/>
  <pageMargins left="0.39375" right="0.39375" top="0.6402777777777777" bottom="0.05694444444444444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Rosin Luisa</dc:creator>
  <cp:keywords/>
  <dc:description/>
  <cp:lastModifiedBy>Battistella Marco</cp:lastModifiedBy>
  <dcterms:created xsi:type="dcterms:W3CDTF">2020-06-23T10:18:35Z</dcterms:created>
  <dcterms:modified xsi:type="dcterms:W3CDTF">2020-06-23T15:48:56Z</dcterms:modified>
  <cp:category/>
  <cp:version/>
  <cp:contentType/>
  <cp:contentStatus/>
</cp:coreProperties>
</file>